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8773\Desktop\"/>
    </mc:Choice>
  </mc:AlternateContent>
  <bookViews>
    <workbookView xWindow="930" yWindow="0" windowWidth="27870" windowHeight="1302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_xlnm.Print_Area" localSheetId="0">'Krycí list'!$A$1:$G$45</definedName>
    <definedName name="_xlnm.Print_Area" localSheetId="2">Položky!$A$1:$G$115</definedName>
    <definedName name="_xlnm.Print_Area" localSheetId="1">Rekapitulace!$A$1:$I$25</definedName>
    <definedName name="_xlnm.Print_Titles" localSheetId="2">Položky!$1:$6</definedName>
    <definedName name="_xlnm.Print_Titles" localSheetId="1">Rekapitulace!$1:$6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Rekapitulace!$E$24</definedName>
    <definedName name="VRNnazev">Rekapitulace!$A$24</definedName>
    <definedName name="VRNproc">Rekapitulace!$F$24</definedName>
    <definedName name="VRNzakl">Rekapitulace!$G$24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E36" i="3" l="1"/>
  <c r="E81" i="3"/>
  <c r="E66" i="3"/>
  <c r="E43" i="3"/>
  <c r="E44" i="3"/>
  <c r="E105" i="3"/>
  <c r="E110" i="3"/>
  <c r="E35" i="3"/>
  <c r="E32" i="3"/>
  <c r="G24" i="2" l="1"/>
  <c r="I24" i="2" s="1"/>
  <c r="I18" i="2"/>
  <c r="H18" i="2"/>
  <c r="G18" i="2"/>
  <c r="I17" i="2"/>
  <c r="H17" i="2"/>
  <c r="G17" i="2"/>
  <c r="F18" i="2"/>
  <c r="F17" i="2"/>
  <c r="E17" i="3"/>
  <c r="E15" i="3"/>
  <c r="C122" i="3"/>
  <c r="G121" i="3"/>
  <c r="G122" i="3" s="1"/>
  <c r="E18" i="2" s="1"/>
  <c r="C119" i="3"/>
  <c r="G118" i="3"/>
  <c r="G117" i="3"/>
  <c r="G119" i="3" l="1"/>
  <c r="E17" i="2" s="1"/>
  <c r="E101" i="3"/>
  <c r="E97" i="3"/>
  <c r="E93" i="3"/>
  <c r="E88" i="3"/>
  <c r="E84" i="3"/>
  <c r="E80" i="3"/>
  <c r="E78" i="3"/>
  <c r="E76" i="3"/>
  <c r="E74" i="3"/>
  <c r="E71" i="3"/>
  <c r="E65" i="3"/>
  <c r="E47" i="3"/>
  <c r="E40" i="3"/>
  <c r="E42" i="3"/>
  <c r="E38" i="3"/>
  <c r="E41" i="3"/>
  <c r="E39" i="3"/>
  <c r="E31" i="3" l="1"/>
  <c r="E37" i="3"/>
  <c r="E34" i="3"/>
  <c r="G109" i="3"/>
  <c r="G111" i="3"/>
  <c r="G112" i="3"/>
  <c r="G113" i="3"/>
  <c r="G114" i="3"/>
  <c r="E53" i="3"/>
  <c r="E49" i="3"/>
  <c r="E55" i="3" l="1"/>
  <c r="BE110" i="3" l="1"/>
  <c r="BD110" i="3"/>
  <c r="BC110" i="3"/>
  <c r="BA110" i="3"/>
  <c r="G110" i="3"/>
  <c r="BB110" i="3" s="1"/>
  <c r="BE105" i="3"/>
  <c r="BD105" i="3"/>
  <c r="BC105" i="3"/>
  <c r="BA105" i="3"/>
  <c r="G105" i="3"/>
  <c r="BB105" i="3" s="1"/>
  <c r="BE101" i="3"/>
  <c r="BD101" i="3"/>
  <c r="BC101" i="3"/>
  <c r="BA101" i="3"/>
  <c r="G101" i="3"/>
  <c r="BB101" i="3" s="1"/>
  <c r="BE97" i="3"/>
  <c r="BD97" i="3"/>
  <c r="BC97" i="3"/>
  <c r="BA97" i="3"/>
  <c r="G97" i="3"/>
  <c r="BB97" i="3" s="1"/>
  <c r="BE93" i="3"/>
  <c r="BD93" i="3"/>
  <c r="BC93" i="3"/>
  <c r="BA93" i="3"/>
  <c r="G93" i="3"/>
  <c r="BB93" i="3" s="1"/>
  <c r="BE88" i="3"/>
  <c r="BD88" i="3"/>
  <c r="BC88" i="3"/>
  <c r="BA88" i="3"/>
  <c r="G88" i="3"/>
  <c r="BB88" i="3" s="1"/>
  <c r="BE84" i="3"/>
  <c r="BD84" i="3"/>
  <c r="BC84" i="3"/>
  <c r="BA84" i="3"/>
  <c r="G84" i="3"/>
  <c r="B16" i="2"/>
  <c r="A16" i="2"/>
  <c r="C115" i="3"/>
  <c r="BE80" i="3"/>
  <c r="BD80" i="3"/>
  <c r="BC80" i="3"/>
  <c r="BB80" i="3"/>
  <c r="G80" i="3"/>
  <c r="BA80" i="3" s="1"/>
  <c r="BE78" i="3"/>
  <c r="BD78" i="3"/>
  <c r="BC78" i="3"/>
  <c r="BB78" i="3"/>
  <c r="G78" i="3"/>
  <c r="BA78" i="3" s="1"/>
  <c r="BE76" i="3"/>
  <c r="BD76" i="3"/>
  <c r="BC76" i="3"/>
  <c r="BB76" i="3"/>
  <c r="G76" i="3"/>
  <c r="BA76" i="3" s="1"/>
  <c r="BE74" i="3"/>
  <c r="BD74" i="3"/>
  <c r="BC74" i="3"/>
  <c r="BB74" i="3"/>
  <c r="G74" i="3"/>
  <c r="BA74" i="3" s="1"/>
  <c r="BE71" i="3"/>
  <c r="BD71" i="3"/>
  <c r="BC71" i="3"/>
  <c r="BB71" i="3"/>
  <c r="G71" i="3"/>
  <c r="BA71" i="3" s="1"/>
  <c r="BE70" i="3"/>
  <c r="BD70" i="3"/>
  <c r="BC70" i="3"/>
  <c r="BB70" i="3"/>
  <c r="G70" i="3"/>
  <c r="B15" i="2"/>
  <c r="A15" i="2"/>
  <c r="C82" i="3"/>
  <c r="BE65" i="3"/>
  <c r="BE68" i="3" s="1"/>
  <c r="I14" i="2" s="1"/>
  <c r="BD65" i="3"/>
  <c r="BD68" i="3" s="1"/>
  <c r="H14" i="2" s="1"/>
  <c r="BC65" i="3"/>
  <c r="BC68" i="3" s="1"/>
  <c r="G14" i="2" s="1"/>
  <c r="BB65" i="3"/>
  <c r="BB68" i="3" s="1"/>
  <c r="F14" i="2" s="1"/>
  <c r="G65" i="3"/>
  <c r="G68" i="3" s="1"/>
  <c r="B14" i="2"/>
  <c r="A14" i="2"/>
  <c r="C68" i="3"/>
  <c r="BE55" i="3"/>
  <c r="BD55" i="3"/>
  <c r="BC55" i="3"/>
  <c r="BA55" i="3"/>
  <c r="G55" i="3"/>
  <c r="BB55" i="3" s="1"/>
  <c r="BE53" i="3"/>
  <c r="BD53" i="3"/>
  <c r="BC53" i="3"/>
  <c r="BA53" i="3"/>
  <c r="G53" i="3"/>
  <c r="B13" i="2"/>
  <c r="A13" i="2"/>
  <c r="C63" i="3"/>
  <c r="BE50" i="3"/>
  <c r="BD50" i="3"/>
  <c r="BC50" i="3"/>
  <c r="BB50" i="3"/>
  <c r="G50" i="3"/>
  <c r="BA50" i="3" s="1"/>
  <c r="BE47" i="3"/>
  <c r="BD47" i="3"/>
  <c r="BC47" i="3"/>
  <c r="BB47" i="3"/>
  <c r="G47" i="3"/>
  <c r="G51" i="3" s="1"/>
  <c r="B12" i="2"/>
  <c r="A12" i="2"/>
  <c r="C51" i="3"/>
  <c r="BE42" i="3"/>
  <c r="BD42" i="3"/>
  <c r="BC42" i="3"/>
  <c r="BB42" i="3"/>
  <c r="G42" i="3"/>
  <c r="BA42" i="3" s="1"/>
  <c r="BE40" i="3"/>
  <c r="BD40" i="3"/>
  <c r="BC40" i="3"/>
  <c r="BB40" i="3"/>
  <c r="G40" i="3"/>
  <c r="BA40" i="3" s="1"/>
  <c r="BE37" i="3"/>
  <c r="BD37" i="3"/>
  <c r="BC37" i="3"/>
  <c r="BB37" i="3"/>
  <c r="G37" i="3"/>
  <c r="BA37" i="3" s="1"/>
  <c r="BE34" i="3"/>
  <c r="BD34" i="3"/>
  <c r="BC34" i="3"/>
  <c r="BB34" i="3"/>
  <c r="G34" i="3"/>
  <c r="BA34" i="3" s="1"/>
  <c r="BE31" i="3"/>
  <c r="BD31" i="3"/>
  <c r="BC31" i="3"/>
  <c r="BB31" i="3"/>
  <c r="G31" i="3"/>
  <c r="BA31" i="3" s="1"/>
  <c r="BE29" i="3"/>
  <c r="BD29" i="3"/>
  <c r="BC29" i="3"/>
  <c r="BB29" i="3"/>
  <c r="G29" i="3"/>
  <c r="BA29" i="3" s="1"/>
  <c r="B11" i="2"/>
  <c r="A11" i="2"/>
  <c r="C45" i="3"/>
  <c r="BE26" i="3"/>
  <c r="BE27" i="3" s="1"/>
  <c r="I10" i="2" s="1"/>
  <c r="BC26" i="3"/>
  <c r="BC27" i="3" s="1"/>
  <c r="G10" i="2" s="1"/>
  <c r="BB26" i="3"/>
  <c r="BB27" i="3" s="1"/>
  <c r="F10" i="2" s="1"/>
  <c r="BA26" i="3"/>
  <c r="BA27" i="3" s="1"/>
  <c r="G26" i="3"/>
  <c r="BD26" i="3" s="1"/>
  <c r="BD27" i="3" s="1"/>
  <c r="H10" i="2" s="1"/>
  <c r="B10" i="2"/>
  <c r="A10" i="2"/>
  <c r="C27" i="3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9" i="2"/>
  <c r="A9" i="2"/>
  <c r="C24" i="3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8" i="2"/>
  <c r="A8" i="2"/>
  <c r="C18" i="3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7" i="2"/>
  <c r="A7" i="2"/>
  <c r="C13" i="3"/>
  <c r="E4" i="3"/>
  <c r="C4" i="3"/>
  <c r="F3" i="3"/>
  <c r="C3" i="3"/>
  <c r="G23" i="1"/>
  <c r="G22" i="1" s="1"/>
  <c r="C2" i="2"/>
  <c r="C1" i="2"/>
  <c r="C33" i="1"/>
  <c r="F33" i="1" s="1"/>
  <c r="C31" i="1"/>
  <c r="C9" i="1"/>
  <c r="G7" i="1"/>
  <c r="D2" i="1"/>
  <c r="C2" i="1"/>
  <c r="BC51" i="3" l="1"/>
  <c r="G12" i="2" s="1"/>
  <c r="BE51" i="3"/>
  <c r="I12" i="2" s="1"/>
  <c r="BC115" i="3"/>
  <c r="G16" i="2" s="1"/>
  <c r="BA63" i="3"/>
  <c r="G18" i="3"/>
  <c r="BE18" i="3"/>
  <c r="I8" i="2" s="1"/>
  <c r="BC82" i="3"/>
  <c r="G15" i="2" s="1"/>
  <c r="BE13" i="3"/>
  <c r="I7" i="2" s="1"/>
  <c r="BC63" i="3"/>
  <c r="G13" i="2" s="1"/>
  <c r="BA115" i="3"/>
  <c r="G63" i="3"/>
  <c r="E13" i="2" s="1"/>
  <c r="BE63" i="3"/>
  <c r="I13" i="2" s="1"/>
  <c r="BC24" i="3"/>
  <c r="G9" i="2" s="1"/>
  <c r="G24" i="3"/>
  <c r="BE24" i="3"/>
  <c r="I9" i="2" s="1"/>
  <c r="BB51" i="3"/>
  <c r="F12" i="2" s="1"/>
  <c r="BB84" i="3"/>
  <c r="G115" i="3"/>
  <c r="E16" i="2" s="1"/>
  <c r="BE115" i="3"/>
  <c r="I16" i="2" s="1"/>
  <c r="BB13" i="3"/>
  <c r="F7" i="2" s="1"/>
  <c r="BC13" i="3"/>
  <c r="G7" i="2" s="1"/>
  <c r="BD24" i="3"/>
  <c r="H9" i="2" s="1"/>
  <c r="BC45" i="3"/>
  <c r="G11" i="2" s="1"/>
  <c r="BD18" i="3"/>
  <c r="H8" i="2" s="1"/>
  <c r="BC18" i="3"/>
  <c r="G8" i="2" s="1"/>
  <c r="BE82" i="3"/>
  <c r="I15" i="2" s="1"/>
  <c r="BD63" i="3"/>
  <c r="H13" i="2" s="1"/>
  <c r="BE45" i="3"/>
  <c r="I11" i="2" s="1"/>
  <c r="BA45" i="3"/>
  <c r="E11" i="2" s="1"/>
  <c r="BD82" i="3"/>
  <c r="H15" i="2" s="1"/>
  <c r="BD115" i="3"/>
  <c r="H16" i="2" s="1"/>
  <c r="BD13" i="3"/>
  <c r="H7" i="2" s="1"/>
  <c r="BB18" i="3"/>
  <c r="F8" i="2" s="1"/>
  <c r="BB24" i="3"/>
  <c r="F9" i="2" s="1"/>
  <c r="BB45" i="3"/>
  <c r="F11" i="2" s="1"/>
  <c r="BB53" i="3"/>
  <c r="BB63" i="3" s="1"/>
  <c r="F13" i="2" s="1"/>
  <c r="G82" i="3"/>
  <c r="G13" i="3"/>
  <c r="BD51" i="3"/>
  <c r="H12" i="2" s="1"/>
  <c r="BB82" i="3"/>
  <c r="F15" i="2" s="1"/>
  <c r="BD45" i="3"/>
  <c r="H11" i="2" s="1"/>
  <c r="BB115" i="3"/>
  <c r="F16" i="2" s="1"/>
  <c r="BA8" i="3"/>
  <c r="BA13" i="3" s="1"/>
  <c r="E7" i="2" s="1"/>
  <c r="BA15" i="3"/>
  <c r="BA18" i="3" s="1"/>
  <c r="E8" i="2" s="1"/>
  <c r="BA20" i="3"/>
  <c r="BA24" i="3" s="1"/>
  <c r="E9" i="2" s="1"/>
  <c r="G27" i="3"/>
  <c r="E10" i="2" s="1"/>
  <c r="G45" i="3"/>
  <c r="BA47" i="3"/>
  <c r="BA51" i="3" s="1"/>
  <c r="E12" i="2" s="1"/>
  <c r="BA65" i="3"/>
  <c r="BA68" i="3" s="1"/>
  <c r="E14" i="2" s="1"/>
  <c r="BA70" i="3"/>
  <c r="BA82" i="3" s="1"/>
  <c r="E15" i="2" s="1"/>
  <c r="G19" i="2" l="1"/>
  <c r="C18" i="1" s="1"/>
  <c r="I19" i="2"/>
  <c r="C21" i="1" s="1"/>
  <c r="F19" i="2"/>
  <c r="C16" i="1" s="1"/>
  <c r="H19" i="2"/>
  <c r="C17" i="1" s="1"/>
  <c r="E19" i="2"/>
  <c r="C15" i="1" l="1"/>
  <c r="C19" i="1" s="1"/>
  <c r="C22" i="1" s="1"/>
  <c r="C23" i="1" s="1"/>
  <c r="F30" i="1" s="1"/>
  <c r="F31" i="1" s="1"/>
  <c r="F34" i="1" s="1"/>
  <c r="G32" i="2"/>
  <c r="I32" i="2" s="1"/>
  <c r="G27" i="2"/>
  <c r="I27" i="2" s="1"/>
  <c r="G29" i="2"/>
  <c r="I29" i="2" s="1"/>
  <c r="G26" i="2"/>
  <c r="I26" i="2" s="1"/>
  <c r="G25" i="2"/>
  <c r="I25" i="2" s="1"/>
  <c r="G31" i="2"/>
  <c r="I31" i="2" s="1"/>
  <c r="G28" i="2"/>
  <c r="I28" i="2" s="1"/>
  <c r="G30" i="2"/>
  <c r="I30" i="2" s="1"/>
  <c r="H33" i="2" l="1"/>
</calcChain>
</file>

<file path=xl/sharedStrings.xml><?xml version="1.0" encoding="utf-8"?>
<sst xmlns="http://schemas.openxmlformats.org/spreadsheetml/2006/main" count="384" uniqueCount="246">
  <si>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</si>
  <si>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</si>
  <si>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</si>
  <si>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</si>
  <si>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</si>
  <si>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</si>
  <si>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</si>
  <si>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</si>
  <si>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</si>
  <si>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</si>
  <si>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</si>
  <si>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</si>
  <si>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</si>
  <si>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</si>
  <si>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</si>
  <si>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</si>
  <si>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</si>
  <si>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</si>
  <si>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</si>
  <si>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</si>
  <si>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</si>
  <si>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</si>
  <si>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</si>
  <si>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</si>
  <si>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</si>
  <si>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</si>
  <si>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</si>
  <si>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</si>
  <si>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</si>
  <si>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</si>
  <si>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</si>
  <si>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</si>
  <si>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</si>
  <si>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</si>
  <si>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</si>
  <si>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</si>
  <si>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</si>
  <si>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</si>
  <si>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</si>
  <si>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</si>
  <si>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</si>
  <si>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</si>
  <si>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</si>
  <si>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</si>
  <si>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</si>
  <si>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</si>
  <si>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</si>
  <si>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</si>
  <si>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</si>
  <si>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</si>
  <si>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</si>
  <si>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</si>
  <si>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</si>
  <si>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</si>
  <si>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</si>
  <si>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</si>
  <si>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</si>
  <si>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</si>
  <si>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</si>
  <si>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</si>
  <si>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</si>
  <si>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</si>
  <si>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</si>
  <si>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</si>
  <si>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</si>
  <si>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</si>
  <si>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</si>
  <si>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</si>
  <si>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</si>
  <si>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</si>
  <si>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</si>
  <si>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</si>
  <si>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</si>
  <si>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</si>
  <si>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</si>
  <si>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</si>
  <si>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</si>
  <si>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</si>
  <si>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BD Jehnice</t>
  </si>
  <si>
    <t>01</t>
  </si>
  <si>
    <t>úprava svodů, žlabů a soklu</t>
  </si>
  <si>
    <t>94</t>
  </si>
  <si>
    <t>Lešení a stavební výtahy</t>
  </si>
  <si>
    <t>94.1</t>
  </si>
  <si>
    <t xml:space="preserve">Doprava lešení </t>
  </si>
  <si>
    <t>m2</t>
  </si>
  <si>
    <t>941941031R00</t>
  </si>
  <si>
    <t xml:space="preserve">Montáž lešení leh.řad.s podlahami,š.do 1 m, H 10 m </t>
  </si>
  <si>
    <t>941941032R24</t>
  </si>
  <si>
    <t xml:space="preserve">Pronájem lešení, do H 10m </t>
  </si>
  <si>
    <t>den</t>
  </si>
  <si>
    <t>941941192RT3</t>
  </si>
  <si>
    <t>Příplatek za každý měsíc použití lešení k pol.1032 lešení pronajaté</t>
  </si>
  <si>
    <t>941941832R00</t>
  </si>
  <si>
    <t xml:space="preserve">Demontáž lešení leh.řad.s podlahami,š.1 m, H 10 m </t>
  </si>
  <si>
    <t>11</t>
  </si>
  <si>
    <t>Přípravné a přidružené práce</t>
  </si>
  <si>
    <t>713132111R03</t>
  </si>
  <si>
    <t xml:space="preserve">Lokální překotvení desek - 10% </t>
  </si>
  <si>
    <t>180456000900</t>
  </si>
  <si>
    <t xml:space="preserve">Montážní plošina na autopod.  MTP 27 (T148) </t>
  </si>
  <si>
    <t>Sh</t>
  </si>
  <si>
    <t>713132111R00</t>
  </si>
  <si>
    <t xml:space="preserve">Lokální přebroušení podkladu do 20% </t>
  </si>
  <si>
    <t>61</t>
  </si>
  <si>
    <t>Úpravy povrchů</t>
  </si>
  <si>
    <t>24616031</t>
  </si>
  <si>
    <t xml:space="preserve">Tenkovrstvá lazura JHS Rosewood </t>
  </si>
  <si>
    <t>l</t>
  </si>
  <si>
    <t>24616032</t>
  </si>
  <si>
    <t xml:space="preserve">Silnovrstvá lazura JHS Rosewood </t>
  </si>
  <si>
    <t>713132111R01</t>
  </si>
  <si>
    <t xml:space="preserve">Nátěr tenkovrstvou lazurou JHS v jedné vrstvě </t>
  </si>
  <si>
    <t>713132111R02</t>
  </si>
  <si>
    <t xml:space="preserve">Nátěr silnovrstvou lazurou JHS v jedné vrstvě </t>
  </si>
  <si>
    <t>M99</t>
  </si>
  <si>
    <t>Ostatní práce "M"</t>
  </si>
  <si>
    <t>610991111R00</t>
  </si>
  <si>
    <t xml:space="preserve">Zakrývání přilehlých ploch </t>
  </si>
  <si>
    <t>kplt</t>
  </si>
  <si>
    <t>113106231R00</t>
  </si>
  <si>
    <t xml:space="preserve">Rozebrání dlažeb ze zámkové dlažby v kamenivu </t>
  </si>
  <si>
    <t>3 řady:7,0* 0,5</t>
  </si>
  <si>
    <t>162201101R00</t>
  </si>
  <si>
    <t xml:space="preserve">Vodorovné přemístění výkopku z hor.1-4 do 20 m </t>
  </si>
  <si>
    <t>m3</t>
  </si>
  <si>
    <t>sokl:85,4*0,3*0,2</t>
  </si>
  <si>
    <t>3 řady zámkové dlažby u budovy č.p.2:7,0* 0,5*0,5*0,2</t>
  </si>
  <si>
    <t>167101101R00</t>
  </si>
  <si>
    <t xml:space="preserve">Nakládání výkopku z hor.1-4 v množství do 100 m3 </t>
  </si>
  <si>
    <t>182001131R00</t>
  </si>
  <si>
    <t xml:space="preserve">Plošná úprava terénu, nerovnosti do 20 cm v rovině </t>
  </si>
  <si>
    <t>113106121R00</t>
  </si>
  <si>
    <t xml:space="preserve">Rozebrání dlažeb z betonových dlaždic na sucho </t>
  </si>
  <si>
    <t>č.p 2:85,4*0,3</t>
  </si>
  <si>
    <t>139601102R00</t>
  </si>
  <si>
    <t xml:space="preserve">Ruční výkop jam, rýh a šachet v hornině tř. 3 </t>
  </si>
  <si>
    <t>3</t>
  </si>
  <si>
    <t>Svislé a kompletní konstrukce</t>
  </si>
  <si>
    <t>283231421R</t>
  </si>
  <si>
    <t>Fólie nopová GUTTABETA BASIC  tl. 0,5 mm 0,5x20 m nopy 8 mm</t>
  </si>
  <si>
    <t>85,4*0,4</t>
  </si>
  <si>
    <t>34,16</t>
  </si>
  <si>
    <t>56284075.AR</t>
  </si>
  <si>
    <t>Hmoždinka talíř.zatlouk.plast. TID-T 8/60 EJOT</t>
  </si>
  <si>
    <t>kus</t>
  </si>
  <si>
    <t>764</t>
  </si>
  <si>
    <t>Konstrukce klempířské</t>
  </si>
  <si>
    <t>764233491R12</t>
  </si>
  <si>
    <t xml:space="preserve">Nátěr klempířský prvek </t>
  </si>
  <si>
    <t>4,0*0,3</t>
  </si>
  <si>
    <t>7644004805</t>
  </si>
  <si>
    <t xml:space="preserve">Nátěr zábradlí </t>
  </si>
  <si>
    <t>m</t>
  </si>
  <si>
    <t>Foto č.14:(1,4+2,3+1,4)*8</t>
  </si>
  <si>
    <t>Foto č. 14:(2,3+1,4+1,4)*2</t>
  </si>
  <si>
    <t>Foto č. 15:(0,6+1,4+0,6)*2</t>
  </si>
  <si>
    <t>Foto č.16:(0,5+3,1+0,5)</t>
  </si>
  <si>
    <t>311419811R00</t>
  </si>
  <si>
    <t xml:space="preserve">Izolace perimetr.deskami tl.7 cm, nopová fólie </t>
  </si>
  <si>
    <t>62</t>
  </si>
  <si>
    <t>Úpravy povrchů vnější</t>
  </si>
  <si>
    <t>58556678.AB</t>
  </si>
  <si>
    <t>Penetrace podkladu, materiál univerzální zákládová penetrační barva</t>
  </si>
  <si>
    <t>kg</t>
  </si>
  <si>
    <t>63127282R</t>
  </si>
  <si>
    <t>Bandáž skelná, perlinka s oky 6,5 x 6,5 mm,  50 m2</t>
  </si>
  <si>
    <t>3,42</t>
  </si>
  <si>
    <t>711212111R00</t>
  </si>
  <si>
    <t xml:space="preserve">Penetrace podkladu nátěrem </t>
  </si>
  <si>
    <t>č.p. 2,4,6:85,4*0,4</t>
  </si>
  <si>
    <t>622481211R00</t>
  </si>
  <si>
    <t xml:space="preserve">Montáž výztužné sítě (perlinky) do stěrky-stěny </t>
  </si>
  <si>
    <t>58551107.A</t>
  </si>
  <si>
    <t>Omítkovina soklová, balení 25 kg materiál</t>
  </si>
  <si>
    <t>622432112R00</t>
  </si>
  <si>
    <t xml:space="preserve">Soklová omítka stěn marmolit střednězrnná </t>
  </si>
  <si>
    <t>764004861</t>
  </si>
  <si>
    <t xml:space="preserve">Demontáž svodu </t>
  </si>
  <si>
    <t>č.p. 2,4,6:94,9</t>
  </si>
  <si>
    <t>č.p. 8,10:40,0</t>
  </si>
  <si>
    <t>č.p. 12,14:46,0</t>
  </si>
  <si>
    <t>764233491R00</t>
  </si>
  <si>
    <t>46,0*0,3</t>
  </si>
  <si>
    <t>2,*4,5*0,3</t>
  </si>
  <si>
    <t>597101111R11</t>
  </si>
  <si>
    <t xml:space="preserve">Montáž svodu </t>
  </si>
  <si>
    <t>764004801</t>
  </si>
  <si>
    <t xml:space="preserve">Demontáž podokapního žlabu </t>
  </si>
  <si>
    <t>č.p. 2,4,6:118,9</t>
  </si>
  <si>
    <t>č.p. 8,10:84,1</t>
  </si>
  <si>
    <t>č.p. 12,14:96,1</t>
  </si>
  <si>
    <t>597101111R00</t>
  </si>
  <si>
    <t xml:space="preserve">Montáž odvodňovacího žlabu </t>
  </si>
  <si>
    <t>597101111R23</t>
  </si>
  <si>
    <t xml:space="preserve">Nátěr žlabu </t>
  </si>
  <si>
    <t>7644004806</t>
  </si>
  <si>
    <t xml:space="preserve">Nátěr svodu </t>
  </si>
  <si>
    <t>č.p. 2,4,6 (svod):94,9</t>
  </si>
  <si>
    <t>č.p. 8,10 (svod):40,0</t>
  </si>
  <si>
    <t>č.p. 12,14 (svod):46,0</t>
  </si>
  <si>
    <t>3,416 (prořezy)</t>
  </si>
  <si>
    <t>3,42 (prořezy)</t>
  </si>
  <si>
    <t>Foto č. 14 a 19: (1,2+2,3+1,2)*10</t>
  </si>
  <si>
    <t>Foto č. 15: (0,6+1,4+0,6)*3</t>
  </si>
  <si>
    <t>Foto č. 17: (1,2+3,0+1,2)*2</t>
  </si>
  <si>
    <t>Bez fota: (0,1+2,0+0,1)*1</t>
  </si>
  <si>
    <t>Bez fota: (1,2+3,8+1,2)*1</t>
  </si>
  <si>
    <t>č.p 2:85,4*0,5</t>
  </si>
  <si>
    <t>Foto č. 16: (5+3,0+0,5)*1</t>
  </si>
  <si>
    <t>Foto č. 18: (0,1+1,0+0,1)*2</t>
  </si>
  <si>
    <t>15% prostřih</t>
  </si>
  <si>
    <t>Lemování a úžlabí</t>
  </si>
  <si>
    <t>úžlabí ( č.p 2,4,6,: 192,94+č.p. 8,10: 120,5+č.p. 12,14: 131,8)*0,3</t>
  </si>
  <si>
    <t>lemy č.p 2,4,6: 181,8*0,6</t>
  </si>
  <si>
    <t>102,6 kg spotřeba cca 3kg/m2</t>
  </si>
  <si>
    <t>foto č. 6,7 : 4,0*0,3*8</t>
  </si>
  <si>
    <t>plechy pod vykýři č.p. 2,4,6: (4*4,5+5,6)*0,8</t>
  </si>
  <si>
    <t>nátěr objímek ks</t>
  </si>
  <si>
    <t>nátěr háku</t>
  </si>
  <si>
    <t>náter oplechování komínů:(6+4+4)*3,6*1</t>
  </si>
  <si>
    <t>sokl:85,4*0,5</t>
  </si>
  <si>
    <t>3 řady zámkové dlažby u budovy č.p.2:7,0*0,5</t>
  </si>
  <si>
    <t>D96</t>
  </si>
  <si>
    <t>Přesuny suti a vybouraných hmot</t>
  </si>
  <si>
    <t>979081111R00</t>
  </si>
  <si>
    <t xml:space="preserve">Odvoz suti a vybour. hmot na skládku </t>
  </si>
  <si>
    <t>t</t>
  </si>
  <si>
    <t>979990103R00</t>
  </si>
  <si>
    <t xml:space="preserve">Poplatek za skládku suti </t>
  </si>
  <si>
    <t>998764103R00</t>
  </si>
  <si>
    <t xml:space="preserve">Přesun hmot pro klempířské konstr., výšky do 24 m </t>
  </si>
  <si>
    <t>D46</t>
  </si>
  <si>
    <t>Přesun suti</t>
  </si>
  <si>
    <t>Klempířské konstrukce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</si>
  <si>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</si>
  <si>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</si>
  <si>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</si>
  <si>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</si>
  <si>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</si>
  <si>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</si>
  <si>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</si>
  <si>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</si>
  <si>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Manipulace s technikou</t>
  </si>
  <si>
    <t>sokl:85,4*0,5*0,2</t>
  </si>
  <si>
    <t>3 řady zámkové dlažby u budovy č.p.2:7,0*0,5*0,2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</si>
</sst>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10"/>
      <color rgb="FFFF0000"/>
      <name val="Arial CE"/>
    </font>
    <font>
      <sz val="8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5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3" fontId="19" fillId="0" borderId="0" xfId="1" applyNumberFormat="1" applyFont="1" applyAlignment="1">
      <alignment wrapText="1"/>
    </xf>
    <xf numFmtId="0" fontId="17" fillId="0" borderId="56" xfId="1" applyFont="1" applyBorder="1" applyAlignment="1">
      <alignment horizontal="center" vertical="top"/>
    </xf>
    <xf numFmtId="49" fontId="17" fillId="0" borderId="56" xfId="1" applyNumberFormat="1" applyFont="1" applyBorder="1" applyAlignment="1">
      <alignment horizontal="left" vertical="top"/>
    </xf>
    <xf numFmtId="4" fontId="17" fillId="0" borderId="34" xfId="1" applyNumberFormat="1" applyFont="1" applyBorder="1" applyAlignment="1">
      <alignment horizontal="right"/>
    </xf>
    <xf numFmtId="4" fontId="17" fillId="0" borderId="13" xfId="1" applyNumberFormat="1" applyFont="1" applyBorder="1"/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25" fillId="0" borderId="0" xfId="1" applyFont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/>
    <xf numFmtId="4" fontId="17" fillId="0" borderId="40" xfId="1" applyNumberFormat="1" applyFont="1" applyBorder="1" applyAlignment="1">
      <alignment horizontal="right"/>
    </xf>
    <xf numFmtId="4" fontId="17" fillId="0" borderId="8" xfId="1" applyNumberFormat="1" applyFont="1" applyBorder="1" applyAlignment="1">
      <alignment horizontal="right"/>
    </xf>
    <xf numFmtId="4" fontId="20" fillId="3" borderId="69" xfId="1" applyNumberFormat="1" applyFont="1" applyFill="1" applyBorder="1" applyAlignment="1">
      <alignment horizontal="right" wrapText="1"/>
    </xf>
    <xf numFmtId="4" fontId="17" fillId="0" borderId="36" xfId="1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26" fillId="3" borderId="60" xfId="1" applyNumberFormat="1" applyFont="1" applyFill="1" applyBorder="1" applyAlignment="1">
      <alignment horizontal="left" wrapText="1"/>
    </xf>
    <xf numFmtId="49" fontId="27" fillId="0" borderId="61" xfId="0" applyNumberFormat="1" applyFont="1" applyBorder="1" applyAlignment="1">
      <alignment horizontal="left" wrapText="1"/>
    </xf>
    <xf numFmtId="0" fontId="26" fillId="0" borderId="64" xfId="1" applyFont="1" applyBorder="1" applyAlignment="1">
      <alignment vertical="top" wrapText="1"/>
    </xf>
    <xf numFmtId="0" fontId="26" fillId="0" borderId="67" xfId="1" applyFont="1" applyBorder="1" applyAlignment="1">
      <alignment vertical="top" wrapText="1"/>
    </xf>
    <xf numFmtId="4" fontId="26" fillId="3" borderId="62" xfId="1" applyNumberFormat="1" applyFont="1" applyFill="1" applyBorder="1" applyAlignment="1">
      <alignment horizontal="right" wrapText="1"/>
    </xf>
    <xf numFmtId="49" fontId="26" fillId="0" borderId="65" xfId="1" applyNumberFormat="1" applyFont="1" applyBorder="1" applyAlignment="1">
      <alignment horizontal="center" shrinkToFit="1"/>
    </xf>
    <xf numFmtId="4" fontId="26" fillId="0" borderId="66" xfId="1" applyNumberFormat="1" applyFont="1" applyBorder="1" applyAlignment="1">
      <alignment horizontal="right"/>
    </xf>
    <xf numFmtId="49" fontId="26" fillId="0" borderId="68" xfId="1" applyNumberFormat="1" applyFont="1" applyBorder="1" applyAlignment="1">
      <alignment horizontal="center" shrinkToFit="1"/>
    </xf>
    <xf numFmtId="4" fontId="26" fillId="0" borderId="63" xfId="1" applyNumberFormat="1" applyFont="1" applyBorder="1" applyAlignment="1">
      <alignment horizontal="right"/>
    </xf>
  </cellXfs>
  <cellStyles count="2">
    <cellStyle name="Normal" xfId="0" builtinId="0"/>
    <cellStyle name="normální_POL.XLS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01</v>
      </c>
      <c r="D2" s="5" t="str">
        <f>Rekapitulace!G2</f>
        <v>úprava svodů, žlabů a soklu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/>
      <c r="B5" s="18"/>
      <c r="C5" s="19" t="s">
        <v>78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/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19"/>
      <c r="D8" s="219"/>
      <c r="E8" s="22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19">
        <f>Projektant</f>
        <v>0</v>
      </c>
      <c r="D9" s="219"/>
      <c r="E9" s="220"/>
      <c r="F9" s="13"/>
      <c r="G9" s="34"/>
      <c r="H9" s="35"/>
    </row>
    <row r="10" spans="1:57" x14ac:dyDescent="0.2">
      <c r="A10" s="29" t="s">
        <v>14</v>
      </c>
      <c r="B10" s="13"/>
      <c r="C10" s="219"/>
      <c r="D10" s="219"/>
      <c r="E10" s="219"/>
      <c r="F10" s="36"/>
      <c r="G10" s="37"/>
      <c r="H10" s="38"/>
    </row>
    <row r="11" spans="1:57" ht="13.5" customHeight="1" x14ac:dyDescent="0.2">
      <c r="A11" s="29" t="s">
        <v>15</v>
      </c>
      <c r="B11" s="13"/>
      <c r="C11" s="219"/>
      <c r="D11" s="219"/>
      <c r="E11" s="21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21"/>
      <c r="D12" s="221"/>
      <c r="E12" s="22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22" t="s">
        <v>33</v>
      </c>
      <c r="B23" s="22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15</v>
      </c>
      <c r="D30" s="86" t="s">
        <v>43</v>
      </c>
      <c r="E30" s="88"/>
      <c r="F30" s="224">
        <f>C23-F32</f>
        <v>0</v>
      </c>
      <c r="G30" s="225"/>
    </row>
    <row r="31" spans="1:7" x14ac:dyDescent="0.2">
      <c r="A31" s="85" t="s">
        <v>44</v>
      </c>
      <c r="B31" s="86"/>
      <c r="C31" s="87">
        <f>SazbaDPH1</f>
        <v>15</v>
      </c>
      <c r="D31" s="86" t="s">
        <v>45</v>
      </c>
      <c r="E31" s="88"/>
      <c r="F31" s="224">
        <f>ROUND(PRODUCT(F30,C31/100),0)</f>
        <v>0</v>
      </c>
      <c r="G31" s="225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24">
        <v>0</v>
      </c>
      <c r="G32" s="225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24">
        <f>ROUND(PRODUCT(F32,C33/100),0)</f>
        <v>0</v>
      </c>
      <c r="G33" s="225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26">
        <f>ROUND(SUM(F30:F33),0)</f>
        <v>0</v>
      </c>
      <c r="G34" s="227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18"/>
      <c r="C37" s="218"/>
      <c r="D37" s="218"/>
      <c r="E37" s="218"/>
      <c r="F37" s="218"/>
      <c r="G37" s="218"/>
      <c r="H37" t="s">
        <v>5</v>
      </c>
    </row>
    <row r="38" spans="1:8" ht="12.75" customHeight="1" x14ac:dyDescent="0.2">
      <c r="A38" s="96"/>
      <c r="B38" s="218"/>
      <c r="C38" s="218"/>
      <c r="D38" s="218"/>
      <c r="E38" s="218"/>
      <c r="F38" s="218"/>
      <c r="G38" s="218"/>
      <c r="H38" t="s">
        <v>5</v>
      </c>
    </row>
    <row r="39" spans="1:8" x14ac:dyDescent="0.2">
      <c r="A39" s="96"/>
      <c r="B39" s="218"/>
      <c r="C39" s="218"/>
      <c r="D39" s="218"/>
      <c r="E39" s="218"/>
      <c r="F39" s="218"/>
      <c r="G39" s="218"/>
      <c r="H39" t="s">
        <v>5</v>
      </c>
    </row>
    <row r="40" spans="1:8" x14ac:dyDescent="0.2">
      <c r="A40" s="96"/>
      <c r="B40" s="218"/>
      <c r="C40" s="218"/>
      <c r="D40" s="218"/>
      <c r="E40" s="218"/>
      <c r="F40" s="218"/>
      <c r="G40" s="218"/>
      <c r="H40" t="s">
        <v>5</v>
      </c>
    </row>
    <row r="41" spans="1:8" x14ac:dyDescent="0.2">
      <c r="A41" s="96"/>
      <c r="B41" s="218"/>
      <c r="C41" s="218"/>
      <c r="D41" s="218"/>
      <c r="E41" s="218"/>
      <c r="F41" s="218"/>
      <c r="G41" s="218"/>
      <c r="H41" t="s">
        <v>5</v>
      </c>
    </row>
    <row r="42" spans="1:8" x14ac:dyDescent="0.2">
      <c r="A42" s="96"/>
      <c r="B42" s="218"/>
      <c r="C42" s="218"/>
      <c r="D42" s="218"/>
      <c r="E42" s="218"/>
      <c r="F42" s="218"/>
      <c r="G42" s="218"/>
      <c r="H42" t="s">
        <v>5</v>
      </c>
    </row>
    <row r="43" spans="1:8" x14ac:dyDescent="0.2">
      <c r="A43" s="96"/>
      <c r="B43" s="218"/>
      <c r="C43" s="218"/>
      <c r="D43" s="218"/>
      <c r="E43" s="218"/>
      <c r="F43" s="218"/>
      <c r="G43" s="218"/>
      <c r="H43" t="s">
        <v>5</v>
      </c>
    </row>
    <row r="44" spans="1:8" x14ac:dyDescent="0.2">
      <c r="A44" s="96"/>
      <c r="B44" s="218"/>
      <c r="C44" s="218"/>
      <c r="D44" s="218"/>
      <c r="E44" s="218"/>
      <c r="F44" s="218"/>
      <c r="G44" s="218"/>
      <c r="H44" t="s">
        <v>5</v>
      </c>
    </row>
    <row r="45" spans="1:8" ht="0.75" customHeight="1" x14ac:dyDescent="0.2">
      <c r="A45" s="96"/>
      <c r="B45" s="218"/>
      <c r="C45" s="218"/>
      <c r="D45" s="218"/>
      <c r="E45" s="218"/>
      <c r="F45" s="218"/>
      <c r="G45" s="218"/>
      <c r="H45" t="s">
        <v>5</v>
      </c>
    </row>
    <row r="46" spans="1:8" x14ac:dyDescent="0.2">
      <c r="B46" s="228"/>
      <c r="C46" s="228"/>
      <c r="D46" s="228"/>
      <c r="E46" s="228"/>
      <c r="F46" s="228"/>
      <c r="G46" s="228"/>
    </row>
    <row r="47" spans="1:8" x14ac:dyDescent="0.2">
      <c r="B47" s="228"/>
      <c r="C47" s="228"/>
      <c r="D47" s="228"/>
      <c r="E47" s="228"/>
      <c r="F47" s="228"/>
      <c r="G47" s="228"/>
    </row>
    <row r="48" spans="1:8" x14ac:dyDescent="0.2">
      <c r="B48" s="228"/>
      <c r="C48" s="228"/>
      <c r="D48" s="228"/>
      <c r="E48" s="228"/>
      <c r="F48" s="228"/>
      <c r="G48" s="228"/>
    </row>
    <row r="49" spans="2:7" x14ac:dyDescent="0.2">
      <c r="B49" s="228"/>
      <c r="C49" s="228"/>
      <c r="D49" s="228"/>
      <c r="E49" s="228"/>
      <c r="F49" s="228"/>
      <c r="G49" s="228"/>
    </row>
    <row r="50" spans="2:7" x14ac:dyDescent="0.2">
      <c r="B50" s="228"/>
      <c r="C50" s="228"/>
      <c r="D50" s="228"/>
      <c r="E50" s="228"/>
      <c r="F50" s="228"/>
      <c r="G50" s="228"/>
    </row>
    <row r="51" spans="2:7" x14ac:dyDescent="0.2">
      <c r="B51" s="228"/>
      <c r="C51" s="228"/>
      <c r="D51" s="228"/>
      <c r="E51" s="228"/>
      <c r="F51" s="228"/>
      <c r="G51" s="228"/>
    </row>
    <row r="52" spans="2:7" x14ac:dyDescent="0.2">
      <c r="B52" s="228"/>
      <c r="C52" s="228"/>
      <c r="D52" s="228"/>
      <c r="E52" s="228"/>
      <c r="F52" s="228"/>
      <c r="G52" s="228"/>
    </row>
    <row r="53" spans="2:7" x14ac:dyDescent="0.2">
      <c r="B53" s="228"/>
      <c r="C53" s="228"/>
      <c r="D53" s="228"/>
      <c r="E53" s="228"/>
      <c r="F53" s="228"/>
      <c r="G53" s="228"/>
    </row>
    <row r="54" spans="2:7" x14ac:dyDescent="0.2">
      <c r="B54" s="228"/>
      <c r="C54" s="228"/>
      <c r="D54" s="228"/>
      <c r="E54" s="228"/>
      <c r="F54" s="228"/>
      <c r="G54" s="228"/>
    </row>
    <row r="55" spans="2:7" x14ac:dyDescent="0.2">
      <c r="B55" s="228"/>
      <c r="C55" s="228"/>
      <c r="D55" s="228"/>
      <c r="E55" s="228"/>
      <c r="F55" s="228"/>
      <c r="G55" s="22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6"/>
  <sheetViews>
    <sheetView workbookViewId="0">
      <selection sqref="A1:B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13" ht="13.5" thickTop="1" x14ac:dyDescent="0.2">
      <c r="A1" s="229" t="s">
        <v>48</v>
      </c>
      <c r="B1" s="230"/>
      <c r="C1" s="97" t="str">
        <f>CONCATENATE(cislostavby," ",nazevstavby)</f>
        <v xml:space="preserve"> BD Jehnice</v>
      </c>
      <c r="D1" s="98"/>
      <c r="E1" s="99"/>
      <c r="F1" s="98"/>
      <c r="G1" s="100" t="s">
        <v>49</v>
      </c>
      <c r="H1" s="101" t="s">
        <v>79</v>
      </c>
      <c r="I1" s="102"/>
    </row>
    <row r="2" spans="1:13" ht="13.5" thickBot="1" x14ac:dyDescent="0.25">
      <c r="A2" s="231" t="s">
        <v>50</v>
      </c>
      <c r="B2" s="232"/>
      <c r="C2" s="103" t="str">
        <f>CONCATENATE(cisloobjektu," ",nazevobjektu)</f>
        <v xml:space="preserve"> BD Jehnice</v>
      </c>
      <c r="D2" s="104"/>
      <c r="E2" s="105"/>
      <c r="F2" s="104"/>
      <c r="G2" s="233" t="s">
        <v>80</v>
      </c>
      <c r="H2" s="234"/>
      <c r="I2" s="235"/>
    </row>
    <row r="3" spans="1:13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13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13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13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13" s="35" customFormat="1" x14ac:dyDescent="0.2">
      <c r="A7" s="200" t="str">
        <f>Položky!B7</f>
        <v>94</v>
      </c>
      <c r="B7" s="115" t="str">
        <f>Položky!C7</f>
        <v>Lešení a stavební výtahy</v>
      </c>
      <c r="C7" s="66"/>
      <c r="D7" s="116"/>
      <c r="E7" s="201">
        <f>Položky!BA13</f>
        <v>0</v>
      </c>
      <c r="F7" s="202">
        <f>Položky!BB13</f>
        <v>0</v>
      </c>
      <c r="G7" s="202">
        <f>Položky!BC13</f>
        <v>0</v>
      </c>
      <c r="H7" s="202">
        <f>Položky!BD13</f>
        <v>0</v>
      </c>
      <c r="I7" s="203">
        <f>Položky!BE13</f>
        <v>0</v>
      </c>
    </row>
    <row r="8" spans="1:13" s="35" customFormat="1" x14ac:dyDescent="0.2">
      <c r="A8" s="200" t="str">
        <f>Položky!B14</f>
        <v>11</v>
      </c>
      <c r="B8" s="115" t="str">
        <f>Položky!C14</f>
        <v>Přípravné a přidružené práce</v>
      </c>
      <c r="C8" s="66"/>
      <c r="D8" s="116"/>
      <c r="E8" s="201">
        <f>Položky!BA18</f>
        <v>0</v>
      </c>
      <c r="F8" s="202">
        <f>Položky!BB18</f>
        <v>0</v>
      </c>
      <c r="G8" s="202">
        <f>Položky!BC18</f>
        <v>0</v>
      </c>
      <c r="H8" s="202">
        <f>Položky!BD18</f>
        <v>0</v>
      </c>
      <c r="I8" s="203">
        <f>Položky!BE18</f>
        <v>0</v>
      </c>
    </row>
    <row r="9" spans="1:13" s="35" customFormat="1" x14ac:dyDescent="0.2">
      <c r="A9" s="200" t="str">
        <f>Položky!B19</f>
        <v>61</v>
      </c>
      <c r="B9" s="115" t="str">
        <f>Položky!C19</f>
        <v>Úpravy povrchů</v>
      </c>
      <c r="C9" s="66"/>
      <c r="D9" s="116"/>
      <c r="E9" s="201">
        <f>Položky!BA24</f>
        <v>0</v>
      </c>
      <c r="F9" s="202">
        <f>Položky!BB24</f>
        <v>0</v>
      </c>
      <c r="G9" s="202">
        <f>Položky!BC24</f>
        <v>0</v>
      </c>
      <c r="H9" s="202">
        <f>Položky!BD24</f>
        <v>0</v>
      </c>
      <c r="I9" s="203">
        <f>Položky!BE24</f>
        <v>0</v>
      </c>
    </row>
    <row r="10" spans="1:13" s="35" customFormat="1" x14ac:dyDescent="0.2">
      <c r="A10" s="200" t="str">
        <f>Položky!B25</f>
        <v>M99</v>
      </c>
      <c r="B10" s="115" t="str">
        <f>Položky!C25</f>
        <v>Ostatní práce "M"</v>
      </c>
      <c r="C10" s="66"/>
      <c r="D10" s="116"/>
      <c r="E10" s="201">
        <f>Položky!G27</f>
        <v>0</v>
      </c>
      <c r="F10" s="202">
        <f>Položky!BB27</f>
        <v>0</v>
      </c>
      <c r="G10" s="202">
        <f>Položky!BC27</f>
        <v>0</v>
      </c>
      <c r="H10" s="202">
        <f>Položky!BD27</f>
        <v>0</v>
      </c>
      <c r="I10" s="203">
        <f>Položky!BE27</f>
        <v>0</v>
      </c>
    </row>
    <row r="11" spans="1:13" s="35" customFormat="1" x14ac:dyDescent="0.2">
      <c r="A11" s="200" t="str">
        <f>Položky!B28</f>
        <v>1</v>
      </c>
      <c r="B11" s="115" t="str">
        <f>Položky!C28</f>
        <v>Zemní práce</v>
      </c>
      <c r="C11" s="66"/>
      <c r="D11" s="116"/>
      <c r="E11" s="201">
        <f>Položky!BA45</f>
        <v>0</v>
      </c>
      <c r="F11" s="202">
        <f>Položky!BB45</f>
        <v>0</v>
      </c>
      <c r="G11" s="202">
        <f>Položky!BC45</f>
        <v>0</v>
      </c>
      <c r="H11" s="202">
        <f>Položky!BD45</f>
        <v>0</v>
      </c>
      <c r="I11" s="203">
        <f>Položky!BE45</f>
        <v>0</v>
      </c>
    </row>
    <row r="12" spans="1:13" s="35" customFormat="1" x14ac:dyDescent="0.2">
      <c r="A12" s="200" t="str">
        <f>Položky!B46</f>
        <v>3</v>
      </c>
      <c r="B12" s="115" t="str">
        <f>Položky!C46</f>
        <v>Svislé a kompletní konstrukce</v>
      </c>
      <c r="C12" s="66"/>
      <c r="D12" s="116"/>
      <c r="E12" s="201">
        <f>Položky!BA51</f>
        <v>0</v>
      </c>
      <c r="F12" s="202">
        <f>Položky!BB51</f>
        <v>0</v>
      </c>
      <c r="G12" s="202">
        <f>Položky!BC51</f>
        <v>0</v>
      </c>
      <c r="H12" s="202">
        <f>Položky!BD51</f>
        <v>0</v>
      </c>
      <c r="I12" s="203">
        <f>Položky!BE51</f>
        <v>0</v>
      </c>
    </row>
    <row r="13" spans="1:13" s="35" customFormat="1" x14ac:dyDescent="0.2">
      <c r="A13" s="200" t="str">
        <f>Položky!B52</f>
        <v>764</v>
      </c>
      <c r="B13" s="115" t="str">
        <f>Položky!C52</f>
        <v>Konstrukce klempířské</v>
      </c>
      <c r="C13" s="66"/>
      <c r="D13" s="116"/>
      <c r="E13" s="201">
        <f>Položky!G63</f>
        <v>0</v>
      </c>
      <c r="F13" s="202">
        <f>Položky!BB63</f>
        <v>0</v>
      </c>
      <c r="G13" s="202">
        <f>Položky!BC63</f>
        <v>0</v>
      </c>
      <c r="H13" s="202">
        <f>Položky!BD63</f>
        <v>0</v>
      </c>
      <c r="I13" s="203">
        <f>Položky!BE63</f>
        <v>0</v>
      </c>
    </row>
    <row r="14" spans="1:13" s="35" customFormat="1" x14ac:dyDescent="0.2">
      <c r="A14" s="200" t="str">
        <f>Položky!B64</f>
        <v>3</v>
      </c>
      <c r="B14" s="115" t="str">
        <f>Položky!C64</f>
        <v>Svislé a kompletní konstrukce</v>
      </c>
      <c r="C14" s="66"/>
      <c r="D14" s="116"/>
      <c r="E14" s="201">
        <f>Položky!BA68</f>
        <v>0</v>
      </c>
      <c r="F14" s="202">
        <f>Položky!BB68</f>
        <v>0</v>
      </c>
      <c r="G14" s="202">
        <f>Položky!BC68</f>
        <v>0</v>
      </c>
      <c r="H14" s="202">
        <f>Položky!BD68</f>
        <v>0</v>
      </c>
      <c r="I14" s="203">
        <f>Položky!BE68</f>
        <v>0</v>
      </c>
    </row>
    <row r="15" spans="1:13" s="35" customFormat="1" x14ac:dyDescent="0.2">
      <c r="A15" s="200" t="str">
        <f>Položky!B69</f>
        <v>62</v>
      </c>
      <c r="B15" s="115" t="str">
        <f>Položky!C69</f>
        <v>Úpravy povrchů vnější</v>
      </c>
      <c r="C15" s="66"/>
      <c r="D15" s="116"/>
      <c r="E15" s="201">
        <f>Položky!BA82</f>
        <v>0</v>
      </c>
      <c r="F15" s="202">
        <f>Položky!BB82</f>
        <v>0</v>
      </c>
      <c r="G15" s="202">
        <f>Položky!BC82</f>
        <v>0</v>
      </c>
      <c r="H15" s="202">
        <f>Položky!BD82</f>
        <v>0</v>
      </c>
      <c r="I15" s="203">
        <f>Položky!BE82</f>
        <v>0</v>
      </c>
      <c r="M15" s="35" t="s">
        <v>5</v>
      </c>
    </row>
    <row r="16" spans="1:13" s="35" customFormat="1" x14ac:dyDescent="0.2">
      <c r="A16" s="200" t="str">
        <f>Položky!B83</f>
        <v>764</v>
      </c>
      <c r="B16" s="115" t="str">
        <f>Položky!C83</f>
        <v>Konstrukce klempířské</v>
      </c>
      <c r="C16" s="66"/>
      <c r="D16" s="116"/>
      <c r="E16" s="201">
        <f>Položky!G115</f>
        <v>0</v>
      </c>
      <c r="F16" s="202">
        <f>Položky!BB115</f>
        <v>0</v>
      </c>
      <c r="G16" s="202">
        <f>Položky!BC115</f>
        <v>0</v>
      </c>
      <c r="H16" s="202">
        <f>Položky!BD115</f>
        <v>0</v>
      </c>
      <c r="I16" s="203">
        <f>Položky!BE115</f>
        <v>0</v>
      </c>
    </row>
    <row r="17" spans="1:57" s="35" customFormat="1" x14ac:dyDescent="0.2">
      <c r="A17" s="200" t="s">
        <v>232</v>
      </c>
      <c r="B17" s="115" t="s">
        <v>233</v>
      </c>
      <c r="C17" s="66"/>
      <c r="D17" s="116"/>
      <c r="E17" s="201">
        <f>Položky!G119</f>
        <v>0</v>
      </c>
      <c r="F17" s="202">
        <f>Položky!BB119</f>
        <v>0</v>
      </c>
      <c r="G17" s="202">
        <f>Položky!BC119</f>
        <v>0</v>
      </c>
      <c r="H17" s="202">
        <f>Položky!BD119</f>
        <v>0</v>
      </c>
      <c r="I17" s="203">
        <f>Položky!BE119</f>
        <v>0</v>
      </c>
    </row>
    <row r="18" spans="1:57" s="35" customFormat="1" ht="13.5" thickBot="1" x14ac:dyDescent="0.25">
      <c r="A18" s="200" t="s">
        <v>146</v>
      </c>
      <c r="B18" s="115" t="s">
        <v>234</v>
      </c>
      <c r="C18" s="66"/>
      <c r="D18" s="116"/>
      <c r="E18" s="201">
        <f>Položky!G122</f>
        <v>0</v>
      </c>
      <c r="F18" s="202">
        <f>Položky!BB122</f>
        <v>0</v>
      </c>
      <c r="G18" s="202">
        <f>Položky!BC122</f>
        <v>0</v>
      </c>
      <c r="H18" s="202">
        <f>Položky!BD122</f>
        <v>0</v>
      </c>
      <c r="I18" s="203">
        <f>Položky!BE122</f>
        <v>0</v>
      </c>
    </row>
    <row r="19" spans="1:57" s="123" customFormat="1" ht="13.5" thickBot="1" x14ac:dyDescent="0.25">
      <c r="A19" s="117"/>
      <c r="B19" s="118" t="s">
        <v>57</v>
      </c>
      <c r="C19" s="118"/>
      <c r="D19" s="119"/>
      <c r="E19" s="120">
        <f>SUM(E7:E16)</f>
        <v>0</v>
      </c>
      <c r="F19" s="121">
        <f>SUM(F7:F16)</f>
        <v>0</v>
      </c>
      <c r="G19" s="121">
        <f>SUM(G7:G16)</f>
        <v>0</v>
      </c>
      <c r="H19" s="121">
        <f>SUM(H7:H16)</f>
        <v>0</v>
      </c>
      <c r="I19" s="122">
        <f>SUM(I7:I16)</f>
        <v>0</v>
      </c>
      <c r="L19" s="123" t="s">
        <v>5</v>
      </c>
    </row>
    <row r="20" spans="1:57" x14ac:dyDescent="0.2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 x14ac:dyDescent="0.25">
      <c r="A21" s="107" t="s">
        <v>58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57" ht="13.5" thickBot="1" x14ac:dyDescent="0.25">
      <c r="A22" s="77"/>
      <c r="B22" s="77"/>
      <c r="C22" s="77"/>
      <c r="D22" s="77"/>
      <c r="E22" s="77"/>
      <c r="F22" s="77"/>
      <c r="G22" s="77"/>
      <c r="H22" s="77"/>
      <c r="I22" s="77"/>
    </row>
    <row r="23" spans="1:57" x14ac:dyDescent="0.2">
      <c r="A23" s="71" t="s">
        <v>59</v>
      </c>
      <c r="B23" s="72"/>
      <c r="C23" s="72"/>
      <c r="D23" s="125"/>
      <c r="E23" s="126" t="s">
        <v>60</v>
      </c>
      <c r="F23" s="127" t="s">
        <v>61</v>
      </c>
      <c r="G23" s="128" t="s">
        <v>62</v>
      </c>
      <c r="H23" s="129"/>
      <c r="I23" s="130" t="s">
        <v>60</v>
      </c>
    </row>
    <row r="24" spans="1:57" x14ac:dyDescent="0.2">
      <c r="A24" s="64" t="s">
        <v>235</v>
      </c>
      <c r="B24" s="55"/>
      <c r="C24" s="55"/>
      <c r="D24" s="131"/>
      <c r="E24" s="132">
        <v>0</v>
      </c>
      <c r="F24" s="133">
        <v>0</v>
      </c>
      <c r="G24" s="134">
        <f t="shared" ref="G24:G32" si="0">CHOOSE(BA24+1,HSV+PSV,HSV+PSV+Mont,HSV+PSV+Dodavka+Mont,HSV,PSV,Mont,Dodavka,Mont+Dodavka,0)</f>
        <v>0</v>
      </c>
      <c r="H24" s="135"/>
      <c r="I24" s="136">
        <f t="shared" ref="I24:I32" si="1">E24+F24*G24/100</f>
        <v>0</v>
      </c>
      <c r="BA24">
        <v>8</v>
      </c>
    </row>
    <row r="25" spans="1:57" x14ac:dyDescent="0.2">
      <c r="A25" s="64" t="s">
        <v>236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</row>
    <row r="26" spans="1:57" x14ac:dyDescent="0.2">
      <c r="A26" s="64" t="s">
        <v>237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</row>
    <row r="27" spans="1:57" x14ac:dyDescent="0.2">
      <c r="A27" s="64" t="s">
        <v>238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</row>
    <row r="28" spans="1:57" x14ac:dyDescent="0.2">
      <c r="A28" s="64" t="s">
        <v>239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</row>
    <row r="29" spans="1:57" x14ac:dyDescent="0.2">
      <c r="A29" s="64" t="s">
        <v>240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</row>
    <row r="30" spans="1:57" x14ac:dyDescent="0.2">
      <c r="A30" s="64" t="s">
        <v>241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</row>
    <row r="31" spans="1:57" x14ac:dyDescent="0.2">
      <c r="A31" s="64" t="s">
        <v>242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</row>
    <row r="32" spans="1:57" x14ac:dyDescent="0.2">
      <c r="A32" s="64" t="s">
        <v>243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</row>
    <row r="33" spans="1:9" ht="13.5" thickBot="1" x14ac:dyDescent="0.25">
      <c r="A33" s="137"/>
      <c r="B33" s="138" t="s">
        <v>63</v>
      </c>
      <c r="C33" s="139"/>
      <c r="D33" s="140"/>
      <c r="E33" s="141"/>
      <c r="F33" s="142"/>
      <c r="G33" s="142"/>
      <c r="H33" s="236">
        <f>SUM(I24:I32)</f>
        <v>0</v>
      </c>
      <c r="I33" s="237"/>
    </row>
    <row r="34" spans="1:9" x14ac:dyDescent="0.2">
      <c r="F34" s="143"/>
      <c r="G34" s="144"/>
      <c r="H34" s="144"/>
      <c r="I34" s="145"/>
    </row>
    <row r="35" spans="1:9" x14ac:dyDescent="0.2">
      <c r="F35" s="143"/>
      <c r="G35" s="144"/>
      <c r="H35" s="144"/>
      <c r="I35" s="145"/>
    </row>
    <row r="36" spans="1:9" x14ac:dyDescent="0.2">
      <c r="F36" s="143"/>
      <c r="G36" s="144"/>
      <c r="H36" s="144"/>
      <c r="I36" s="145"/>
    </row>
    <row r="37" spans="1:9" x14ac:dyDescent="0.2">
      <c r="F37" s="143"/>
      <c r="G37" s="144"/>
      <c r="H37" s="144"/>
      <c r="I37" s="145"/>
    </row>
    <row r="38" spans="1:9" x14ac:dyDescent="0.2">
      <c r="F38" s="143"/>
      <c r="G38" s="144"/>
      <c r="H38" s="144"/>
      <c r="I38" s="145"/>
    </row>
    <row r="39" spans="1:9" x14ac:dyDescent="0.2">
      <c r="F39" s="143"/>
      <c r="G39" s="144"/>
      <c r="H39" s="144"/>
      <c r="I39" s="145"/>
    </row>
    <row r="40" spans="1:9" x14ac:dyDescent="0.2">
      <c r="F40" s="143"/>
      <c r="G40" s="144"/>
      <c r="H40" s="144"/>
      <c r="I40" s="145"/>
    </row>
    <row r="41" spans="1:9" x14ac:dyDescent="0.2">
      <c r="F41" s="143"/>
      <c r="G41" s="144"/>
      <c r="H41" s="144"/>
      <c r="I41" s="145"/>
    </row>
    <row r="42" spans="1:9" x14ac:dyDescent="0.2">
      <c r="F42" s="143"/>
      <c r="G42" s="144"/>
      <c r="H42" s="144"/>
      <c r="I42" s="145"/>
    </row>
    <row r="43" spans="1:9" x14ac:dyDescent="0.2">
      <c r="F43" s="143"/>
      <c r="G43" s="144"/>
      <c r="H43" s="144"/>
      <c r="I43" s="145"/>
    </row>
    <row r="44" spans="1:9" x14ac:dyDescent="0.2">
      <c r="F44" s="143"/>
      <c r="G44" s="144"/>
      <c r="H44" s="144"/>
      <c r="I44" s="145"/>
    </row>
    <row r="45" spans="1:9" x14ac:dyDescent="0.2">
      <c r="F45" s="143"/>
      <c r="G45" s="144"/>
      <c r="H45" s="144"/>
      <c r="I45" s="145"/>
    </row>
    <row r="46" spans="1:9" x14ac:dyDescent="0.2">
      <c r="F46" s="143"/>
      <c r="G46" s="144"/>
      <c r="H46" s="144"/>
      <c r="I46" s="145"/>
    </row>
    <row r="47" spans="1:9" x14ac:dyDescent="0.2">
      <c r="F47" s="143"/>
      <c r="G47" s="144"/>
      <c r="H47" s="144"/>
      <c r="I47" s="145"/>
    </row>
    <row r="48" spans="1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88"/>
  <sheetViews>
    <sheetView showGridLines="0" showZeros="0" zoomScaleNormal="100" workbookViewId="0">
      <selection sqref="A1:G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38" t="s">
        <v>77</v>
      </c>
      <c r="B1" s="238"/>
      <c r="C1" s="238"/>
      <c r="D1" s="238"/>
      <c r="E1" s="238"/>
      <c r="F1" s="238"/>
      <c r="G1" s="23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29" t="s">
        <v>48</v>
      </c>
      <c r="B3" s="230"/>
      <c r="C3" s="97" t="str">
        <f>CONCATENATE(cislostavby," ",nazevstavby)</f>
        <v xml:space="preserve"> BD Jehnice</v>
      </c>
      <c r="D3" s="151"/>
      <c r="E3" s="152" t="s">
        <v>64</v>
      </c>
      <c r="F3" s="153" t="str">
        <f>Rekapitulace!H1</f>
        <v>01</v>
      </c>
      <c r="G3" s="154"/>
    </row>
    <row r="4" spans="1:104" ht="13.5" thickBot="1" x14ac:dyDescent="0.25">
      <c r="A4" s="239" t="s">
        <v>50</v>
      </c>
      <c r="B4" s="232"/>
      <c r="C4" s="103" t="str">
        <f>CONCATENATE(cisloobjektu," ",nazevobjektu)</f>
        <v xml:space="preserve"> BD Jehnice</v>
      </c>
      <c r="D4" s="155"/>
      <c r="E4" s="240" t="str">
        <f>Rekapitulace!G2</f>
        <v>úprava svodů, žlabů a soklu</v>
      </c>
      <c r="F4" s="241"/>
      <c r="G4" s="24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83</v>
      </c>
      <c r="C8" s="173" t="s">
        <v>84</v>
      </c>
      <c r="D8" s="174" t="s">
        <v>85</v>
      </c>
      <c r="E8" s="175">
        <v>1200</v>
      </c>
      <c r="F8" s="175">
        <v>0</v>
      </c>
      <c r="G8" s="176">
        <f>E8*F8</f>
        <v>0</v>
      </c>
      <c r="O8" s="170">
        <v>2</v>
      </c>
      <c r="AA8" s="146">
        <v>12</v>
      </c>
      <c r="AB8" s="146">
        <v>0</v>
      </c>
      <c r="AC8" s="146">
        <v>35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12</v>
      </c>
      <c r="CB8" s="177">
        <v>0</v>
      </c>
      <c r="CZ8" s="146">
        <v>0</v>
      </c>
    </row>
    <row r="9" spans="1:104" x14ac:dyDescent="0.2">
      <c r="A9" s="171">
        <v>2</v>
      </c>
      <c r="B9" s="172" t="s">
        <v>86</v>
      </c>
      <c r="C9" s="173" t="s">
        <v>87</v>
      </c>
      <c r="D9" s="174" t="s">
        <v>85</v>
      </c>
      <c r="E9" s="175">
        <v>1200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0</v>
      </c>
      <c r="AC9" s="146">
        <v>0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0</v>
      </c>
      <c r="CZ9" s="146">
        <v>1.8380000000000001E-2</v>
      </c>
    </row>
    <row r="10" spans="1:104" x14ac:dyDescent="0.2">
      <c r="A10" s="171">
        <v>3</v>
      </c>
      <c r="B10" s="172" t="s">
        <v>88</v>
      </c>
      <c r="C10" s="173" t="s">
        <v>89</v>
      </c>
      <c r="D10" s="174" t="s">
        <v>90</v>
      </c>
      <c r="E10" s="175">
        <v>60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8.4000000000000003E-4</v>
      </c>
    </row>
    <row r="11" spans="1:104" ht="22.5" x14ac:dyDescent="0.2">
      <c r="A11" s="171">
        <v>4</v>
      </c>
      <c r="B11" s="172" t="s">
        <v>91</v>
      </c>
      <c r="C11" s="173" t="s">
        <v>92</v>
      </c>
      <c r="D11" s="174" t="s">
        <v>85</v>
      </c>
      <c r="E11" s="175">
        <v>1200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x14ac:dyDescent="0.2">
      <c r="A12" s="171">
        <v>5</v>
      </c>
      <c r="B12" s="172" t="s">
        <v>93</v>
      </c>
      <c r="C12" s="173" t="s">
        <v>94</v>
      </c>
      <c r="D12" s="174" t="s">
        <v>85</v>
      </c>
      <c r="E12" s="175">
        <v>1200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04" x14ac:dyDescent="0.2">
      <c r="A13" s="184"/>
      <c r="B13" s="185" t="s">
        <v>75</v>
      </c>
      <c r="C13" s="186" t="str">
        <f>CONCATENATE(B7," ",C7)</f>
        <v>94 Lešení a stavební výtahy</v>
      </c>
      <c r="D13" s="187"/>
      <c r="E13" s="188"/>
      <c r="F13" s="189"/>
      <c r="G13" s="190">
        <f>SUM(G7:G12)</f>
        <v>0</v>
      </c>
      <c r="O13" s="170">
        <v>4</v>
      </c>
      <c r="BA13" s="191">
        <f>SUM(BA7:BA12)</f>
        <v>0</v>
      </c>
      <c r="BB13" s="191">
        <f>SUM(BB7:BB12)</f>
        <v>0</v>
      </c>
      <c r="BC13" s="191">
        <f>SUM(BC7:BC12)</f>
        <v>0</v>
      </c>
      <c r="BD13" s="191">
        <f>SUM(BD7:BD12)</f>
        <v>0</v>
      </c>
      <c r="BE13" s="191">
        <f>SUM(BE7:BE12)</f>
        <v>0</v>
      </c>
    </row>
    <row r="14" spans="1:104" x14ac:dyDescent="0.2">
      <c r="A14" s="163" t="s">
        <v>72</v>
      </c>
      <c r="B14" s="164" t="s">
        <v>95</v>
      </c>
      <c r="C14" s="165" t="s">
        <v>96</v>
      </c>
      <c r="D14" s="166"/>
      <c r="E14" s="167"/>
      <c r="F14" s="167"/>
      <c r="G14" s="168"/>
      <c r="H14" s="169"/>
      <c r="I14" s="169"/>
      <c r="O14" s="170">
        <v>1</v>
      </c>
    </row>
    <row r="15" spans="1:104" x14ac:dyDescent="0.2">
      <c r="A15" s="171">
        <v>6</v>
      </c>
      <c r="B15" s="172" t="s">
        <v>97</v>
      </c>
      <c r="C15" s="173" t="s">
        <v>98</v>
      </c>
      <c r="D15" s="174" t="s">
        <v>85</v>
      </c>
      <c r="E15" s="175">
        <f>E22*0.1</f>
        <v>35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</v>
      </c>
    </row>
    <row r="16" spans="1:104" x14ac:dyDescent="0.2">
      <c r="A16" s="171">
        <v>7</v>
      </c>
      <c r="B16" s="172" t="s">
        <v>99</v>
      </c>
      <c r="C16" s="173" t="s">
        <v>100</v>
      </c>
      <c r="D16" s="174" t="s">
        <v>101</v>
      </c>
      <c r="E16" s="175">
        <v>80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04" x14ac:dyDescent="0.2">
      <c r="A17" s="171">
        <v>8</v>
      </c>
      <c r="B17" s="172" t="s">
        <v>102</v>
      </c>
      <c r="C17" s="173" t="s">
        <v>103</v>
      </c>
      <c r="D17" s="174" t="s">
        <v>85</v>
      </c>
      <c r="E17" s="175">
        <f>E22*0.2</f>
        <v>70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7</v>
      </c>
      <c r="AC17" s="146">
        <v>7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7</v>
      </c>
      <c r="CZ17" s="146">
        <v>0</v>
      </c>
    </row>
    <row r="18" spans="1:104" x14ac:dyDescent="0.2">
      <c r="A18" s="184"/>
      <c r="B18" s="185" t="s">
        <v>75</v>
      </c>
      <c r="C18" s="186" t="str">
        <f>CONCATENATE(B14," ",C14)</f>
        <v>11 Přípravné a přidružené práce</v>
      </c>
      <c r="D18" s="187"/>
      <c r="E18" s="188"/>
      <c r="F18" s="189"/>
      <c r="G18" s="190">
        <f>SUM(G14:G17)</f>
        <v>0</v>
      </c>
      <c r="O18" s="170">
        <v>4</v>
      </c>
      <c r="BA18" s="191">
        <f>SUM(BA14:BA17)</f>
        <v>0</v>
      </c>
      <c r="BB18" s="191">
        <f>SUM(BB14:BB17)</f>
        <v>0</v>
      </c>
      <c r="BC18" s="191">
        <f>SUM(BC14:BC17)</f>
        <v>0</v>
      </c>
      <c r="BD18" s="191">
        <f>SUM(BD14:BD17)</f>
        <v>0</v>
      </c>
      <c r="BE18" s="191">
        <f>SUM(BE14:BE17)</f>
        <v>0</v>
      </c>
    </row>
    <row r="19" spans="1:104" x14ac:dyDescent="0.2">
      <c r="A19" s="163" t="s">
        <v>72</v>
      </c>
      <c r="B19" s="164" t="s">
        <v>104</v>
      </c>
      <c r="C19" s="165" t="s">
        <v>105</v>
      </c>
      <c r="D19" s="166"/>
      <c r="E19" s="167"/>
      <c r="F19" s="167"/>
      <c r="G19" s="168"/>
      <c r="H19" s="169"/>
      <c r="I19" s="169"/>
      <c r="O19" s="170">
        <v>1</v>
      </c>
    </row>
    <row r="20" spans="1:104" x14ac:dyDescent="0.2">
      <c r="A20" s="171">
        <v>9</v>
      </c>
      <c r="B20" s="172" t="s">
        <v>106</v>
      </c>
      <c r="C20" s="173" t="s">
        <v>107</v>
      </c>
      <c r="D20" s="174" t="s">
        <v>108</v>
      </c>
      <c r="E20" s="175">
        <v>60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04" x14ac:dyDescent="0.2">
      <c r="A21" s="171">
        <v>10</v>
      </c>
      <c r="B21" s="172" t="s">
        <v>109</v>
      </c>
      <c r="C21" s="173" t="s">
        <v>110</v>
      </c>
      <c r="D21" s="174" t="s">
        <v>108</v>
      </c>
      <c r="E21" s="175">
        <v>72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04" x14ac:dyDescent="0.2">
      <c r="A22" s="171">
        <v>11</v>
      </c>
      <c r="B22" s="172" t="s">
        <v>111</v>
      </c>
      <c r="C22" s="173" t="s">
        <v>112</v>
      </c>
      <c r="D22" s="174" t="s">
        <v>85</v>
      </c>
      <c r="E22" s="175">
        <v>350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04" x14ac:dyDescent="0.2">
      <c r="A23" s="171">
        <v>12</v>
      </c>
      <c r="B23" s="172" t="s">
        <v>113</v>
      </c>
      <c r="C23" s="173" t="s">
        <v>114</v>
      </c>
      <c r="D23" s="174" t="s">
        <v>85</v>
      </c>
      <c r="E23" s="175">
        <v>350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 x14ac:dyDescent="0.2">
      <c r="A24" s="184"/>
      <c r="B24" s="185" t="s">
        <v>75</v>
      </c>
      <c r="C24" s="186" t="str">
        <f>CONCATENATE(B19," ",C19)</f>
        <v>61 Úpravy povrchů</v>
      </c>
      <c r="D24" s="187"/>
      <c r="E24" s="188"/>
      <c r="F24" s="189"/>
      <c r="G24" s="190">
        <f>SUM(G19:G23)</f>
        <v>0</v>
      </c>
      <c r="O24" s="170">
        <v>4</v>
      </c>
      <c r="BA24" s="191">
        <f>SUM(BA19:BA23)</f>
        <v>0</v>
      </c>
      <c r="BB24" s="191">
        <f>SUM(BB19:BB23)</f>
        <v>0</v>
      </c>
      <c r="BC24" s="191">
        <f>SUM(BC19:BC23)</f>
        <v>0</v>
      </c>
      <c r="BD24" s="191">
        <f>SUM(BD19:BD23)</f>
        <v>0</v>
      </c>
      <c r="BE24" s="191">
        <f>SUM(BE19:BE23)</f>
        <v>0</v>
      </c>
    </row>
    <row r="25" spans="1:104" x14ac:dyDescent="0.2">
      <c r="A25" s="163" t="s">
        <v>72</v>
      </c>
      <c r="B25" s="164" t="s">
        <v>115</v>
      </c>
      <c r="C25" s="165" t="s">
        <v>116</v>
      </c>
      <c r="D25" s="166"/>
      <c r="E25" s="167"/>
      <c r="F25" s="167"/>
      <c r="G25" s="168"/>
      <c r="H25" s="169"/>
      <c r="I25" s="169"/>
      <c r="O25" s="170">
        <v>1</v>
      </c>
    </row>
    <row r="26" spans="1:104" x14ac:dyDescent="0.2">
      <c r="A26" s="171">
        <v>13</v>
      </c>
      <c r="B26" s="172" t="s">
        <v>117</v>
      </c>
      <c r="C26" s="173" t="s">
        <v>118</v>
      </c>
      <c r="D26" s="174" t="s">
        <v>119</v>
      </c>
      <c r="E26" s="175">
        <v>1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4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4.0000000000000003E-5</v>
      </c>
    </row>
    <row r="27" spans="1:104" x14ac:dyDescent="0.2">
      <c r="A27" s="184"/>
      <c r="B27" s="185" t="s">
        <v>75</v>
      </c>
      <c r="C27" s="186" t="str">
        <f>CONCATENATE(B25," ",C25)</f>
        <v>M99 Ostatní práce "M"</v>
      </c>
      <c r="D27" s="187"/>
      <c r="E27" s="188"/>
      <c r="F27" s="189"/>
      <c r="G27" s="190">
        <f>SUM(G25:G26)</f>
        <v>0</v>
      </c>
      <c r="O27" s="170">
        <v>4</v>
      </c>
      <c r="BA27" s="191">
        <f>SUM(BA25:BA26)</f>
        <v>0</v>
      </c>
      <c r="BB27" s="191">
        <f>SUM(BB25:BB26)</f>
        <v>0</v>
      </c>
      <c r="BC27" s="191">
        <f>SUM(BC25:BC26)</f>
        <v>0</v>
      </c>
      <c r="BD27" s="191">
        <f>SUM(BD25:BD26)</f>
        <v>0</v>
      </c>
      <c r="BE27" s="191">
        <f>SUM(BE25:BE26)</f>
        <v>0</v>
      </c>
    </row>
    <row r="28" spans="1:104" x14ac:dyDescent="0.2">
      <c r="A28" s="163" t="s">
        <v>72</v>
      </c>
      <c r="B28" s="164" t="s">
        <v>73</v>
      </c>
      <c r="C28" s="165" t="s">
        <v>74</v>
      </c>
      <c r="D28" s="166"/>
      <c r="E28" s="167"/>
      <c r="F28" s="167"/>
      <c r="G28" s="168"/>
      <c r="H28" s="169"/>
      <c r="I28" s="169"/>
      <c r="O28" s="170">
        <v>1</v>
      </c>
    </row>
    <row r="29" spans="1:104" x14ac:dyDescent="0.2">
      <c r="A29" s="171">
        <v>14</v>
      </c>
      <c r="B29" s="172" t="s">
        <v>120</v>
      </c>
      <c r="C29" s="173" t="s">
        <v>121</v>
      </c>
      <c r="D29" s="174" t="s">
        <v>85</v>
      </c>
      <c r="E29" s="175">
        <v>3.5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104" x14ac:dyDescent="0.2">
      <c r="A30" s="178"/>
      <c r="B30" s="180"/>
      <c r="C30" s="243" t="s">
        <v>122</v>
      </c>
      <c r="D30" s="244"/>
      <c r="E30" s="181">
        <v>3.5</v>
      </c>
      <c r="F30" s="182"/>
      <c r="G30" s="183"/>
      <c r="M30" s="179" t="s">
        <v>122</v>
      </c>
      <c r="O30" s="170"/>
    </row>
    <row r="31" spans="1:104" x14ac:dyDescent="0.2">
      <c r="A31" s="171">
        <v>15</v>
      </c>
      <c r="B31" s="172" t="s">
        <v>123</v>
      </c>
      <c r="C31" s="173" t="s">
        <v>124</v>
      </c>
      <c r="D31" s="174" t="s">
        <v>125</v>
      </c>
      <c r="E31" s="175">
        <f>E32+E33</f>
        <v>9.24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</v>
      </c>
    </row>
    <row r="32" spans="1:104" x14ac:dyDescent="0.2">
      <c r="A32" s="178"/>
      <c r="B32" s="180"/>
      <c r="C32" s="245" t="s">
        <v>244</v>
      </c>
      <c r="D32" s="246"/>
      <c r="E32" s="181">
        <f>85.4*0.5*0.2</f>
        <v>8.5400000000000009</v>
      </c>
      <c r="F32" s="182"/>
      <c r="G32" s="183"/>
      <c r="M32" s="179" t="s">
        <v>126</v>
      </c>
      <c r="O32" s="170"/>
    </row>
    <row r="33" spans="1:104" x14ac:dyDescent="0.2">
      <c r="A33" s="178"/>
      <c r="B33" s="180"/>
      <c r="C33" s="243" t="s">
        <v>245</v>
      </c>
      <c r="D33" s="244"/>
      <c r="E33" s="181">
        <f>7*0.5*0.2</f>
        <v>0.70000000000000007</v>
      </c>
      <c r="F33" s="182"/>
      <c r="G33" s="183"/>
      <c r="M33" s="179" t="s">
        <v>127</v>
      </c>
      <c r="O33" s="170"/>
    </row>
    <row r="34" spans="1:104" x14ac:dyDescent="0.2">
      <c r="A34" s="171">
        <v>16</v>
      </c>
      <c r="B34" s="172" t="s">
        <v>128</v>
      </c>
      <c r="C34" s="173" t="s">
        <v>129</v>
      </c>
      <c r="D34" s="174" t="s">
        <v>125</v>
      </c>
      <c r="E34" s="175">
        <f>E35+E36</f>
        <v>9.24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04" x14ac:dyDescent="0.2">
      <c r="A35" s="178"/>
      <c r="B35" s="180"/>
      <c r="C35" s="243" t="s">
        <v>244</v>
      </c>
      <c r="D35" s="244"/>
      <c r="E35" s="181">
        <f>85.4*0.5*0.2</f>
        <v>8.5400000000000009</v>
      </c>
      <c r="F35" s="182"/>
      <c r="G35" s="183"/>
      <c r="M35" s="179" t="s">
        <v>126</v>
      </c>
      <c r="O35" s="170"/>
    </row>
    <row r="36" spans="1:104" x14ac:dyDescent="0.2">
      <c r="A36" s="178"/>
      <c r="B36" s="180"/>
      <c r="C36" s="243" t="s">
        <v>245</v>
      </c>
      <c r="D36" s="244"/>
      <c r="E36" s="181">
        <f>7*0.5*0.2</f>
        <v>0.70000000000000007</v>
      </c>
      <c r="F36" s="182"/>
      <c r="G36" s="183"/>
      <c r="M36" s="179" t="s">
        <v>127</v>
      </c>
      <c r="O36" s="170"/>
    </row>
    <row r="37" spans="1:104" x14ac:dyDescent="0.2">
      <c r="A37" s="171">
        <v>17</v>
      </c>
      <c r="B37" s="172" t="s">
        <v>130</v>
      </c>
      <c r="C37" s="173" t="s">
        <v>131</v>
      </c>
      <c r="D37" s="174" t="s">
        <v>85</v>
      </c>
      <c r="E37" s="175">
        <f>E38+E39</f>
        <v>46.2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</v>
      </c>
    </row>
    <row r="38" spans="1:104" ht="12.75" customHeight="1" x14ac:dyDescent="0.2">
      <c r="A38" s="178"/>
      <c r="B38" s="180"/>
      <c r="C38" s="243" t="s">
        <v>221</v>
      </c>
      <c r="D38" s="244"/>
      <c r="E38" s="181">
        <f>85.4*0.5</f>
        <v>42.7</v>
      </c>
      <c r="F38" s="182"/>
      <c r="G38" s="183"/>
      <c r="M38" s="179" t="s">
        <v>126</v>
      </c>
      <c r="O38" s="170"/>
    </row>
    <row r="39" spans="1:104" x14ac:dyDescent="0.2">
      <c r="A39" s="178"/>
      <c r="B39" s="180"/>
      <c r="C39" s="243" t="s">
        <v>222</v>
      </c>
      <c r="D39" s="244"/>
      <c r="E39" s="181">
        <f>7*0.5</f>
        <v>3.5</v>
      </c>
      <c r="F39" s="182"/>
      <c r="G39" s="183"/>
      <c r="M39" s="179" t="s">
        <v>127</v>
      </c>
      <c r="O39" s="170"/>
    </row>
    <row r="40" spans="1:104" x14ac:dyDescent="0.2">
      <c r="A40" s="171">
        <v>18</v>
      </c>
      <c r="B40" s="172" t="s">
        <v>132</v>
      </c>
      <c r="C40" s="173" t="s">
        <v>133</v>
      </c>
      <c r="D40" s="174" t="s">
        <v>85</v>
      </c>
      <c r="E40" s="175">
        <f>E41</f>
        <v>42.7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</v>
      </c>
    </row>
    <row r="41" spans="1:104" x14ac:dyDescent="0.2">
      <c r="A41" s="178"/>
      <c r="B41" s="180"/>
      <c r="C41" s="243" t="s">
        <v>208</v>
      </c>
      <c r="D41" s="244"/>
      <c r="E41" s="181">
        <f>85.4*0.5</f>
        <v>42.7</v>
      </c>
      <c r="F41" s="182"/>
      <c r="G41" s="183"/>
      <c r="M41" s="179" t="s">
        <v>134</v>
      </c>
      <c r="O41" s="170"/>
    </row>
    <row r="42" spans="1:104" x14ac:dyDescent="0.2">
      <c r="A42" s="171">
        <v>19</v>
      </c>
      <c r="B42" s="172" t="s">
        <v>135</v>
      </c>
      <c r="C42" s="173" t="s">
        <v>136</v>
      </c>
      <c r="D42" s="174" t="s">
        <v>125</v>
      </c>
      <c r="E42" s="175">
        <f>E43+E44</f>
        <v>9.24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</v>
      </c>
    </row>
    <row r="43" spans="1:104" x14ac:dyDescent="0.2">
      <c r="A43" s="178"/>
      <c r="B43" s="180"/>
      <c r="C43" s="243" t="s">
        <v>244</v>
      </c>
      <c r="D43" s="244"/>
      <c r="E43" s="181">
        <f>85.4*0.5*0.2</f>
        <v>8.5400000000000009</v>
      </c>
      <c r="F43" s="182"/>
      <c r="G43" s="183"/>
      <c r="M43" s="179" t="s">
        <v>126</v>
      </c>
      <c r="O43" s="170"/>
    </row>
    <row r="44" spans="1:104" x14ac:dyDescent="0.2">
      <c r="A44" s="178"/>
      <c r="B44" s="180"/>
      <c r="C44" s="243" t="s">
        <v>245</v>
      </c>
      <c r="D44" s="244"/>
      <c r="E44" s="181">
        <f>7*0.5*0.2</f>
        <v>0.70000000000000007</v>
      </c>
      <c r="F44" s="182"/>
      <c r="G44" s="183"/>
      <c r="M44" s="179" t="s">
        <v>127</v>
      </c>
      <c r="O44" s="170"/>
    </row>
    <row r="45" spans="1:104" x14ac:dyDescent="0.2">
      <c r="A45" s="184"/>
      <c r="B45" s="185" t="s">
        <v>75</v>
      </c>
      <c r="C45" s="186" t="str">
        <f>CONCATENATE(B28," ",C28)</f>
        <v>1 Zemní práce</v>
      </c>
      <c r="D45" s="187"/>
      <c r="E45" s="188"/>
      <c r="F45" s="189"/>
      <c r="G45" s="190">
        <f>SUM(G28:G44)</f>
        <v>0</v>
      </c>
      <c r="O45" s="170">
        <v>4</v>
      </c>
      <c r="BA45" s="191">
        <f>SUM(BA28:BA44)</f>
        <v>0</v>
      </c>
      <c r="BB45" s="191">
        <f>SUM(BB28:BB44)</f>
        <v>0</v>
      </c>
      <c r="BC45" s="191">
        <f>SUM(BC28:BC44)</f>
        <v>0</v>
      </c>
      <c r="BD45" s="191">
        <f>SUM(BD28:BD44)</f>
        <v>0</v>
      </c>
      <c r="BE45" s="191">
        <f>SUM(BE28:BE44)</f>
        <v>0</v>
      </c>
    </row>
    <row r="46" spans="1:104" x14ac:dyDescent="0.2">
      <c r="A46" s="163" t="s">
        <v>72</v>
      </c>
      <c r="B46" s="164" t="s">
        <v>137</v>
      </c>
      <c r="C46" s="165" t="s">
        <v>138</v>
      </c>
      <c r="D46" s="166"/>
      <c r="E46" s="167"/>
      <c r="F46" s="167"/>
      <c r="G46" s="168"/>
      <c r="H46" s="169"/>
      <c r="I46" s="169"/>
      <c r="O46" s="170">
        <v>1</v>
      </c>
    </row>
    <row r="47" spans="1:104" ht="22.5" x14ac:dyDescent="0.2">
      <c r="A47" s="171">
        <v>20</v>
      </c>
      <c r="B47" s="172" t="s">
        <v>139</v>
      </c>
      <c r="C47" s="173" t="s">
        <v>140</v>
      </c>
      <c r="D47" s="174" t="s">
        <v>85</v>
      </c>
      <c r="E47" s="175">
        <f>E48+E49</f>
        <v>39.283999999999999</v>
      </c>
      <c r="F47" s="175">
        <v>0</v>
      </c>
      <c r="G47" s="176">
        <f>E47*F47</f>
        <v>0</v>
      </c>
      <c r="O47" s="170">
        <v>2</v>
      </c>
      <c r="AA47" s="146">
        <v>3</v>
      </c>
      <c r="AB47" s="146">
        <v>1</v>
      </c>
      <c r="AC47" s="146" t="s">
        <v>139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3</v>
      </c>
      <c r="CB47" s="177">
        <v>1</v>
      </c>
      <c r="CZ47" s="146">
        <v>2.0000000000000001E-4</v>
      </c>
    </row>
    <row r="48" spans="1:104" x14ac:dyDescent="0.2">
      <c r="A48" s="178"/>
      <c r="B48" s="180"/>
      <c r="C48" s="243" t="s">
        <v>141</v>
      </c>
      <c r="D48" s="244"/>
      <c r="E48" s="181">
        <v>34.159999999999997</v>
      </c>
      <c r="F48" s="182"/>
      <c r="G48" s="183"/>
      <c r="M48" s="179" t="s">
        <v>141</v>
      </c>
      <c r="O48" s="170"/>
    </row>
    <row r="49" spans="1:104" x14ac:dyDescent="0.2">
      <c r="A49" s="178"/>
      <c r="B49" s="180"/>
      <c r="C49" s="245" t="s">
        <v>211</v>
      </c>
      <c r="D49" s="246"/>
      <c r="E49" s="249">
        <f>0.15*E48</f>
        <v>5.1239999999999997</v>
      </c>
      <c r="F49" s="182"/>
      <c r="G49" s="183"/>
      <c r="H49" s="211"/>
      <c r="M49" s="179" t="s">
        <v>142</v>
      </c>
      <c r="O49" s="170"/>
    </row>
    <row r="50" spans="1:104" x14ac:dyDescent="0.2">
      <c r="A50" s="171">
        <v>21</v>
      </c>
      <c r="B50" s="172" t="s">
        <v>143</v>
      </c>
      <c r="C50" s="173" t="s">
        <v>144</v>
      </c>
      <c r="D50" s="174" t="s">
        <v>145</v>
      </c>
      <c r="E50" s="175">
        <v>420</v>
      </c>
      <c r="F50" s="175">
        <v>0</v>
      </c>
      <c r="G50" s="176">
        <f>E50*F50</f>
        <v>0</v>
      </c>
      <c r="O50" s="170">
        <v>2</v>
      </c>
      <c r="AA50" s="146">
        <v>3</v>
      </c>
      <c r="AB50" s="146">
        <v>1</v>
      </c>
      <c r="AC50" s="146" t="s">
        <v>143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3</v>
      </c>
      <c r="CB50" s="177">
        <v>1</v>
      </c>
      <c r="CZ50" s="146">
        <v>0</v>
      </c>
    </row>
    <row r="51" spans="1:104" x14ac:dyDescent="0.2">
      <c r="A51" s="184"/>
      <c r="B51" s="185" t="s">
        <v>75</v>
      </c>
      <c r="C51" s="186" t="str">
        <f>CONCATENATE(B46," ",C46)</f>
        <v>3 Svislé a kompletní konstrukce</v>
      </c>
      <c r="D51" s="187"/>
      <c r="E51" s="188"/>
      <c r="F51" s="189"/>
      <c r="G51" s="190">
        <f>SUM(G46:G50)</f>
        <v>0</v>
      </c>
      <c r="O51" s="170">
        <v>4</v>
      </c>
      <c r="BA51" s="191">
        <f>SUM(BA46:BA50)</f>
        <v>0</v>
      </c>
      <c r="BB51" s="191">
        <f>SUM(BB46:BB50)</f>
        <v>0</v>
      </c>
      <c r="BC51" s="191">
        <f>SUM(BC46:BC50)</f>
        <v>0</v>
      </c>
      <c r="BD51" s="191">
        <f>SUM(BD46:BD50)</f>
        <v>0</v>
      </c>
      <c r="BE51" s="191">
        <f>SUM(BE46:BE50)</f>
        <v>0</v>
      </c>
    </row>
    <row r="52" spans="1:104" x14ac:dyDescent="0.2">
      <c r="A52" s="163" t="s">
        <v>72</v>
      </c>
      <c r="B52" s="164" t="s">
        <v>146</v>
      </c>
      <c r="C52" s="165" t="s">
        <v>147</v>
      </c>
      <c r="D52" s="166"/>
      <c r="E52" s="167"/>
      <c r="F52" s="167"/>
      <c r="G52" s="168"/>
      <c r="H52" s="169"/>
      <c r="I52" s="169"/>
      <c r="O52" s="170">
        <v>1</v>
      </c>
    </row>
    <row r="53" spans="1:104" x14ac:dyDescent="0.2">
      <c r="A53" s="171">
        <v>22</v>
      </c>
      <c r="B53" s="172" t="s">
        <v>148</v>
      </c>
      <c r="C53" s="173" t="s">
        <v>149</v>
      </c>
      <c r="D53" s="174" t="s">
        <v>85</v>
      </c>
      <c r="E53" s="175">
        <f>E54</f>
        <v>9.6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7</v>
      </c>
      <c r="CZ53" s="146">
        <v>8.3000000000000001E-4</v>
      </c>
    </row>
    <row r="54" spans="1:104" x14ac:dyDescent="0.2">
      <c r="A54" s="178"/>
      <c r="B54" s="180"/>
      <c r="C54" s="243" t="s">
        <v>216</v>
      </c>
      <c r="D54" s="244"/>
      <c r="E54" s="181">
        <v>9.6</v>
      </c>
      <c r="F54" s="182"/>
      <c r="G54" s="183"/>
      <c r="M54" s="179" t="s">
        <v>150</v>
      </c>
      <c r="O54" s="170"/>
    </row>
    <row r="55" spans="1:104" x14ac:dyDescent="0.2">
      <c r="A55" s="171">
        <v>23</v>
      </c>
      <c r="B55" s="172" t="s">
        <v>151</v>
      </c>
      <c r="C55" s="173" t="s">
        <v>152</v>
      </c>
      <c r="D55" s="174" t="s">
        <v>153</v>
      </c>
      <c r="E55" s="175">
        <f>E56+E57+E58+E59+E60+E61+E62</f>
        <v>84.9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</v>
      </c>
    </row>
    <row r="56" spans="1:104" x14ac:dyDescent="0.2">
      <c r="A56" s="205"/>
      <c r="B56" s="206"/>
      <c r="C56" s="247" t="s">
        <v>203</v>
      </c>
      <c r="D56" s="250"/>
      <c r="E56" s="251">
        <v>47</v>
      </c>
      <c r="F56" s="207"/>
      <c r="G56" s="208"/>
      <c r="O56" s="170"/>
      <c r="CA56" s="177"/>
      <c r="CB56" s="177"/>
    </row>
    <row r="57" spans="1:104" x14ac:dyDescent="0.2">
      <c r="A57" s="205"/>
      <c r="B57" s="206"/>
      <c r="C57" s="247" t="s">
        <v>204</v>
      </c>
      <c r="D57" s="250"/>
      <c r="E57" s="251">
        <v>7.8</v>
      </c>
      <c r="F57" s="207"/>
      <c r="G57" s="208"/>
      <c r="O57" s="170"/>
      <c r="CA57" s="177"/>
      <c r="CB57" s="177"/>
    </row>
    <row r="58" spans="1:104" x14ac:dyDescent="0.2">
      <c r="A58" s="205"/>
      <c r="B58" s="206"/>
      <c r="C58" s="248" t="s">
        <v>209</v>
      </c>
      <c r="D58" s="252"/>
      <c r="E58" s="253">
        <v>8.5</v>
      </c>
      <c r="F58" s="207"/>
      <c r="G58" s="208"/>
      <c r="O58" s="170"/>
      <c r="CA58" s="177"/>
      <c r="CB58" s="177"/>
    </row>
    <row r="59" spans="1:104" x14ac:dyDescent="0.2">
      <c r="A59" s="178"/>
      <c r="B59" s="180"/>
      <c r="C59" s="243" t="s">
        <v>205</v>
      </c>
      <c r="D59" s="244"/>
      <c r="E59" s="181">
        <v>10.8</v>
      </c>
      <c r="F59" s="182"/>
      <c r="G59" s="183"/>
      <c r="M59" s="179" t="s">
        <v>154</v>
      </c>
      <c r="O59" s="170"/>
    </row>
    <row r="60" spans="1:104" x14ac:dyDescent="0.2">
      <c r="A60" s="178"/>
      <c r="B60" s="180"/>
      <c r="C60" s="243" t="s">
        <v>210</v>
      </c>
      <c r="D60" s="244"/>
      <c r="E60" s="181">
        <v>2.4</v>
      </c>
      <c r="F60" s="182"/>
      <c r="G60" s="183"/>
      <c r="M60" s="179" t="s">
        <v>155</v>
      </c>
      <c r="O60" s="170"/>
    </row>
    <row r="61" spans="1:104" x14ac:dyDescent="0.2">
      <c r="A61" s="178"/>
      <c r="B61" s="180"/>
      <c r="C61" s="243" t="s">
        <v>206</v>
      </c>
      <c r="D61" s="244"/>
      <c r="E61" s="181">
        <v>2.2000000000000002</v>
      </c>
      <c r="F61" s="182"/>
      <c r="G61" s="183"/>
      <c r="M61" s="179" t="s">
        <v>156</v>
      </c>
      <c r="O61" s="170"/>
    </row>
    <row r="62" spans="1:104" x14ac:dyDescent="0.2">
      <c r="A62" s="178"/>
      <c r="B62" s="180"/>
      <c r="C62" s="243" t="s">
        <v>207</v>
      </c>
      <c r="D62" s="244"/>
      <c r="E62" s="181">
        <v>6.2</v>
      </c>
      <c r="F62" s="182"/>
      <c r="G62" s="183"/>
      <c r="M62" s="179" t="s">
        <v>157</v>
      </c>
      <c r="O62" s="170"/>
    </row>
    <row r="63" spans="1:104" x14ac:dyDescent="0.2">
      <c r="A63" s="184"/>
      <c r="B63" s="185" t="s">
        <v>75</v>
      </c>
      <c r="C63" s="186" t="str">
        <f>CONCATENATE(B52," ",C52)</f>
        <v>764 Konstrukce klempířské</v>
      </c>
      <c r="D63" s="187"/>
      <c r="E63" s="188"/>
      <c r="F63" s="189"/>
      <c r="G63" s="190">
        <f>SUM(G53+G55)</f>
        <v>0</v>
      </c>
      <c r="O63" s="170">
        <v>4</v>
      </c>
      <c r="BA63" s="191">
        <f>SUM(BA52:BA62)</f>
        <v>0</v>
      </c>
      <c r="BB63" s="191">
        <f>SUM(BB52:BB62)</f>
        <v>0</v>
      </c>
      <c r="BC63" s="191">
        <f>SUM(BC52:BC62)</f>
        <v>0</v>
      </c>
      <c r="BD63" s="191">
        <f>SUM(BD52:BD62)</f>
        <v>0</v>
      </c>
      <c r="BE63" s="191">
        <f>SUM(BE52:BE62)</f>
        <v>0</v>
      </c>
    </row>
    <row r="64" spans="1:104" x14ac:dyDescent="0.2">
      <c r="A64" s="163" t="s">
        <v>72</v>
      </c>
      <c r="B64" s="164" t="s">
        <v>137</v>
      </c>
      <c r="C64" s="165" t="s">
        <v>138</v>
      </c>
      <c r="D64" s="166"/>
      <c r="E64" s="167"/>
      <c r="F64" s="167"/>
      <c r="G64" s="168"/>
      <c r="H64" s="169"/>
      <c r="I64" s="169"/>
      <c r="O64" s="170">
        <v>1</v>
      </c>
    </row>
    <row r="65" spans="1:104" x14ac:dyDescent="0.2">
      <c r="A65" s="171">
        <v>24</v>
      </c>
      <c r="B65" s="172" t="s">
        <v>158</v>
      </c>
      <c r="C65" s="173" t="s">
        <v>159</v>
      </c>
      <c r="D65" s="174" t="s">
        <v>85</v>
      </c>
      <c r="E65" s="175">
        <f>E66+E67</f>
        <v>37.576000000000001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6.5599999999999999E-3</v>
      </c>
    </row>
    <row r="66" spans="1:104" x14ac:dyDescent="0.2">
      <c r="A66" s="178"/>
      <c r="B66" s="180"/>
      <c r="C66" s="243" t="s">
        <v>141</v>
      </c>
      <c r="D66" s="244"/>
      <c r="E66" s="181">
        <f>85.4*0.4</f>
        <v>34.160000000000004</v>
      </c>
      <c r="F66" s="182"/>
      <c r="G66" s="183"/>
      <c r="M66" s="179" t="s">
        <v>141</v>
      </c>
      <c r="O66" s="170"/>
    </row>
    <row r="67" spans="1:104" x14ac:dyDescent="0.2">
      <c r="A67" s="178"/>
      <c r="B67" s="180"/>
      <c r="C67" s="243" t="s">
        <v>201</v>
      </c>
      <c r="D67" s="244"/>
      <c r="E67" s="181">
        <v>3.4159999999999999</v>
      </c>
      <c r="F67" s="182"/>
      <c r="G67" s="183"/>
      <c r="M67" s="204">
        <v>3416</v>
      </c>
      <c r="O67" s="170"/>
    </row>
    <row r="68" spans="1:104" x14ac:dyDescent="0.2">
      <c r="A68" s="184"/>
      <c r="B68" s="185" t="s">
        <v>75</v>
      </c>
      <c r="C68" s="186" t="str">
        <f>CONCATENATE(B64," ",C64)</f>
        <v>3 Svislé a kompletní konstrukce</v>
      </c>
      <c r="D68" s="187"/>
      <c r="E68" s="188"/>
      <c r="F68" s="189"/>
      <c r="G68" s="190">
        <f>SUM(G65)</f>
        <v>0</v>
      </c>
      <c r="O68" s="170">
        <v>4</v>
      </c>
      <c r="BA68" s="191">
        <f>SUM(BA64:BA67)</f>
        <v>0</v>
      </c>
      <c r="BB68" s="191">
        <f>SUM(BB64:BB67)</f>
        <v>0</v>
      </c>
      <c r="BC68" s="191">
        <f>SUM(BC64:BC67)</f>
        <v>0</v>
      </c>
      <c r="BD68" s="191">
        <f>SUM(BD64:BD67)</f>
        <v>0</v>
      </c>
      <c r="BE68" s="191">
        <f>SUM(BE64:BE67)</f>
        <v>0</v>
      </c>
    </row>
    <row r="69" spans="1:104" x14ac:dyDescent="0.2">
      <c r="A69" s="163" t="s">
        <v>72</v>
      </c>
      <c r="B69" s="164" t="s">
        <v>160</v>
      </c>
      <c r="C69" s="165" t="s">
        <v>161</v>
      </c>
      <c r="D69" s="166"/>
      <c r="E69" s="167"/>
      <c r="F69" s="167"/>
      <c r="G69" s="168"/>
      <c r="H69" s="169"/>
      <c r="I69" s="169"/>
      <c r="O69" s="170">
        <v>1</v>
      </c>
    </row>
    <row r="70" spans="1:104" ht="22.5" x14ac:dyDescent="0.2">
      <c r="A70" s="171">
        <v>25</v>
      </c>
      <c r="B70" s="172" t="s">
        <v>162</v>
      </c>
      <c r="C70" s="173" t="s">
        <v>163</v>
      </c>
      <c r="D70" s="174" t="s">
        <v>164</v>
      </c>
      <c r="E70" s="175">
        <v>25</v>
      </c>
      <c r="F70" s="175">
        <v>0</v>
      </c>
      <c r="G70" s="176">
        <f>E70*F70</f>
        <v>0</v>
      </c>
      <c r="O70" s="170">
        <v>2</v>
      </c>
      <c r="AA70" s="146">
        <v>3</v>
      </c>
      <c r="AB70" s="146">
        <v>1</v>
      </c>
      <c r="AC70" s="146" t="s">
        <v>162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3</v>
      </c>
      <c r="CB70" s="177">
        <v>1</v>
      </c>
      <c r="CZ70" s="146">
        <v>0</v>
      </c>
    </row>
    <row r="71" spans="1:104" x14ac:dyDescent="0.2">
      <c r="A71" s="171">
        <v>26</v>
      </c>
      <c r="B71" s="172" t="s">
        <v>165</v>
      </c>
      <c r="C71" s="173" t="s">
        <v>166</v>
      </c>
      <c r="D71" s="174" t="s">
        <v>85</v>
      </c>
      <c r="E71" s="175">
        <f>E72+E73</f>
        <v>37.58</v>
      </c>
      <c r="F71" s="175">
        <v>0</v>
      </c>
      <c r="G71" s="176">
        <f>E71*F71</f>
        <v>0</v>
      </c>
      <c r="O71" s="170">
        <v>2</v>
      </c>
      <c r="AA71" s="146">
        <v>3</v>
      </c>
      <c r="AB71" s="146">
        <v>1</v>
      </c>
      <c r="AC71" s="146" t="s">
        <v>165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3</v>
      </c>
      <c r="CB71" s="177">
        <v>1</v>
      </c>
      <c r="CZ71" s="146">
        <v>2.0000000000000001E-4</v>
      </c>
    </row>
    <row r="72" spans="1:104" x14ac:dyDescent="0.2">
      <c r="A72" s="178"/>
      <c r="B72" s="180"/>
      <c r="C72" s="243" t="s">
        <v>141</v>
      </c>
      <c r="D72" s="244"/>
      <c r="E72" s="181">
        <v>34.159999999999997</v>
      </c>
      <c r="F72" s="182"/>
      <c r="G72" s="183"/>
      <c r="M72" s="179" t="s">
        <v>141</v>
      </c>
      <c r="O72" s="170"/>
    </row>
    <row r="73" spans="1:104" x14ac:dyDescent="0.2">
      <c r="A73" s="178"/>
      <c r="B73" s="180"/>
      <c r="C73" s="243" t="s">
        <v>202</v>
      </c>
      <c r="D73" s="244"/>
      <c r="E73" s="181">
        <v>3.42</v>
      </c>
      <c r="F73" s="182"/>
      <c r="G73" s="183"/>
      <c r="M73" s="179" t="s">
        <v>167</v>
      </c>
      <c r="O73" s="170"/>
    </row>
    <row r="74" spans="1:104" x14ac:dyDescent="0.2">
      <c r="A74" s="171">
        <v>27</v>
      </c>
      <c r="B74" s="172" t="s">
        <v>168</v>
      </c>
      <c r="C74" s="173" t="s">
        <v>169</v>
      </c>
      <c r="D74" s="174" t="s">
        <v>85</v>
      </c>
      <c r="E74" s="175">
        <f>E75</f>
        <v>34.159999999999997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2.2000000000000001E-4</v>
      </c>
    </row>
    <row r="75" spans="1:104" x14ac:dyDescent="0.2">
      <c r="A75" s="178"/>
      <c r="B75" s="180"/>
      <c r="C75" s="243" t="s">
        <v>170</v>
      </c>
      <c r="D75" s="244"/>
      <c r="E75" s="181">
        <v>34.159999999999997</v>
      </c>
      <c r="F75" s="182"/>
      <c r="G75" s="183"/>
      <c r="M75" s="179" t="s">
        <v>170</v>
      </c>
      <c r="O75" s="170"/>
    </row>
    <row r="76" spans="1:104" x14ac:dyDescent="0.2">
      <c r="A76" s="171">
        <v>28</v>
      </c>
      <c r="B76" s="172" t="s">
        <v>171</v>
      </c>
      <c r="C76" s="173" t="s">
        <v>172</v>
      </c>
      <c r="D76" s="174" t="s">
        <v>85</v>
      </c>
      <c r="E76" s="175">
        <f>E77</f>
        <v>34.159999999999997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1</v>
      </c>
      <c r="AC76" s="146">
        <v>1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1</v>
      </c>
      <c r="CZ76" s="146">
        <v>0</v>
      </c>
    </row>
    <row r="77" spans="1:104" x14ac:dyDescent="0.2">
      <c r="A77" s="178"/>
      <c r="B77" s="180"/>
      <c r="C77" s="243" t="s">
        <v>170</v>
      </c>
      <c r="D77" s="244"/>
      <c r="E77" s="181">
        <v>34.159999999999997</v>
      </c>
      <c r="F77" s="182"/>
      <c r="G77" s="183"/>
      <c r="M77" s="179" t="s">
        <v>170</v>
      </c>
      <c r="O77" s="170"/>
    </row>
    <row r="78" spans="1:104" x14ac:dyDescent="0.2">
      <c r="A78" s="171">
        <v>29</v>
      </c>
      <c r="B78" s="172" t="s">
        <v>173</v>
      </c>
      <c r="C78" s="173" t="s">
        <v>174</v>
      </c>
      <c r="D78" s="174" t="s">
        <v>164</v>
      </c>
      <c r="E78" s="175">
        <f>E79</f>
        <v>102.6</v>
      </c>
      <c r="F78" s="175">
        <v>0</v>
      </c>
      <c r="G78" s="176">
        <f>E78*F78</f>
        <v>0</v>
      </c>
      <c r="O78" s="170">
        <v>2</v>
      </c>
      <c r="AA78" s="146">
        <v>3</v>
      </c>
      <c r="AB78" s="146">
        <v>1</v>
      </c>
      <c r="AC78" s="146" t="s">
        <v>173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3</v>
      </c>
      <c r="CB78" s="177">
        <v>1</v>
      </c>
      <c r="CZ78" s="146">
        <v>1E-3</v>
      </c>
    </row>
    <row r="79" spans="1:104" x14ac:dyDescent="0.2">
      <c r="A79" s="178"/>
      <c r="B79" s="180"/>
      <c r="C79" s="245" t="s">
        <v>215</v>
      </c>
      <c r="D79" s="246"/>
      <c r="E79" s="249">
        <v>102.6</v>
      </c>
      <c r="F79" s="182"/>
      <c r="G79" s="183"/>
      <c r="H79" s="211"/>
      <c r="M79" s="179">
        <v>225</v>
      </c>
      <c r="O79" s="170"/>
    </row>
    <row r="80" spans="1:104" x14ac:dyDescent="0.2">
      <c r="A80" s="171">
        <v>30</v>
      </c>
      <c r="B80" s="172" t="s">
        <v>175</v>
      </c>
      <c r="C80" s="173" t="s">
        <v>176</v>
      </c>
      <c r="D80" s="174" t="s">
        <v>85</v>
      </c>
      <c r="E80" s="175">
        <f>E81</f>
        <v>34.160000000000004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1</v>
      </c>
      <c r="CZ80" s="146">
        <v>6.1799999999999997E-3</v>
      </c>
    </row>
    <row r="81" spans="1:104" x14ac:dyDescent="0.2">
      <c r="A81" s="178"/>
      <c r="B81" s="180"/>
      <c r="C81" s="243" t="s">
        <v>170</v>
      </c>
      <c r="D81" s="244"/>
      <c r="E81" s="181">
        <f>85.4*0.4</f>
        <v>34.160000000000004</v>
      </c>
      <c r="F81" s="182"/>
      <c r="G81" s="183"/>
      <c r="M81" s="179" t="s">
        <v>170</v>
      </c>
      <c r="O81" s="170"/>
    </row>
    <row r="82" spans="1:104" x14ac:dyDescent="0.2">
      <c r="A82" s="184"/>
      <c r="B82" s="185" t="s">
        <v>75</v>
      </c>
      <c r="C82" s="186" t="str">
        <f>CONCATENATE(B69," ",C69)</f>
        <v>62 Úpravy povrchů vnější</v>
      </c>
      <c r="D82" s="187"/>
      <c r="E82" s="188"/>
      <c r="F82" s="189"/>
      <c r="G82" s="190">
        <f>SUM(G69:G81)</f>
        <v>0</v>
      </c>
      <c r="O82" s="170">
        <v>4</v>
      </c>
      <c r="BA82" s="191">
        <f>SUM(BA69:BA81)</f>
        <v>0</v>
      </c>
      <c r="BB82" s="191">
        <f>SUM(BB69:BB81)</f>
        <v>0</v>
      </c>
      <c r="BC82" s="191">
        <f>SUM(BC69:BC81)</f>
        <v>0</v>
      </c>
      <c r="BD82" s="191">
        <f>SUM(BD69:BD81)</f>
        <v>0</v>
      </c>
      <c r="BE82" s="191">
        <f>SUM(BE69:BE81)</f>
        <v>0</v>
      </c>
    </row>
    <row r="83" spans="1:104" x14ac:dyDescent="0.2">
      <c r="A83" s="163" t="s">
        <v>72</v>
      </c>
      <c r="B83" s="164" t="s">
        <v>146</v>
      </c>
      <c r="C83" s="165" t="s">
        <v>147</v>
      </c>
      <c r="D83" s="166"/>
      <c r="E83" s="167"/>
      <c r="F83" s="167"/>
      <c r="G83" s="168"/>
      <c r="H83" s="169"/>
      <c r="I83" s="169"/>
      <c r="O83" s="170">
        <v>1</v>
      </c>
    </row>
    <row r="84" spans="1:104" x14ac:dyDescent="0.2">
      <c r="A84" s="171">
        <v>31</v>
      </c>
      <c r="B84" s="172" t="s">
        <v>177</v>
      </c>
      <c r="C84" s="173" t="s">
        <v>178</v>
      </c>
      <c r="D84" s="174" t="s">
        <v>153</v>
      </c>
      <c r="E84" s="175">
        <f>E85+E86+E87</f>
        <v>180.9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1</v>
      </c>
      <c r="AC84" s="146">
        <v>1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3.4399999999999999E-3</v>
      </c>
    </row>
    <row r="85" spans="1:104" x14ac:dyDescent="0.2">
      <c r="A85" s="178"/>
      <c r="B85" s="180"/>
      <c r="C85" s="243" t="s">
        <v>179</v>
      </c>
      <c r="D85" s="244"/>
      <c r="E85" s="181">
        <v>94.9</v>
      </c>
      <c r="F85" s="182"/>
      <c r="G85" s="183"/>
      <c r="M85" s="179" t="s">
        <v>179</v>
      </c>
      <c r="O85" s="170"/>
    </row>
    <row r="86" spans="1:104" x14ac:dyDescent="0.2">
      <c r="A86" s="178"/>
      <c r="B86" s="180"/>
      <c r="C86" s="243" t="s">
        <v>180</v>
      </c>
      <c r="D86" s="244"/>
      <c r="E86" s="181">
        <v>40</v>
      </c>
      <c r="F86" s="182"/>
      <c r="G86" s="183"/>
      <c r="M86" s="179" t="s">
        <v>180</v>
      </c>
      <c r="O86" s="170"/>
    </row>
    <row r="87" spans="1:104" x14ac:dyDescent="0.2">
      <c r="A87" s="178"/>
      <c r="B87" s="180"/>
      <c r="C87" s="243" t="s">
        <v>181</v>
      </c>
      <c r="D87" s="244"/>
      <c r="E87" s="181">
        <v>46</v>
      </c>
      <c r="F87" s="182"/>
      <c r="G87" s="183"/>
      <c r="M87" s="179" t="s">
        <v>181</v>
      </c>
      <c r="O87" s="170"/>
    </row>
    <row r="88" spans="1:104" x14ac:dyDescent="0.2">
      <c r="A88" s="171">
        <v>32</v>
      </c>
      <c r="B88" s="172" t="s">
        <v>182</v>
      </c>
      <c r="C88" s="173" t="s">
        <v>212</v>
      </c>
      <c r="D88" s="174" t="s">
        <v>85</v>
      </c>
      <c r="E88" s="175">
        <f>E89+E90+E92+E91</f>
        <v>445.50399999999996</v>
      </c>
      <c r="F88" s="175">
        <v>0</v>
      </c>
      <c r="G88" s="176">
        <f>E88*F88</f>
        <v>0</v>
      </c>
      <c r="H88" s="211"/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7</v>
      </c>
      <c r="CZ88" s="146">
        <v>8.3000000000000001E-4</v>
      </c>
    </row>
    <row r="89" spans="1:104" x14ac:dyDescent="0.2">
      <c r="A89" s="178"/>
      <c r="B89" s="180"/>
      <c r="C89" s="243" t="s">
        <v>214</v>
      </c>
      <c r="D89" s="244"/>
      <c r="E89" s="181">
        <v>109.08</v>
      </c>
      <c r="F89" s="182"/>
      <c r="G89" s="183"/>
      <c r="M89" s="179" t="s">
        <v>183</v>
      </c>
      <c r="O89" s="170"/>
    </row>
    <row r="90" spans="1:104" x14ac:dyDescent="0.2">
      <c r="A90" s="178"/>
      <c r="B90" s="180"/>
      <c r="C90" s="243" t="s">
        <v>213</v>
      </c>
      <c r="D90" s="244"/>
      <c r="E90" s="181">
        <v>267.14400000000001</v>
      </c>
      <c r="F90" s="182"/>
      <c r="G90" s="183"/>
      <c r="M90" s="179" t="s">
        <v>183</v>
      </c>
      <c r="O90" s="170"/>
    </row>
    <row r="91" spans="1:104" x14ac:dyDescent="0.2">
      <c r="A91" s="178"/>
      <c r="B91" s="180"/>
      <c r="C91" s="209" t="s">
        <v>220</v>
      </c>
      <c r="D91" s="210"/>
      <c r="E91" s="181">
        <v>50.4</v>
      </c>
      <c r="F91" s="182"/>
      <c r="G91" s="183"/>
      <c r="M91" s="179"/>
      <c r="O91" s="170"/>
    </row>
    <row r="92" spans="1:104" x14ac:dyDescent="0.2">
      <c r="A92" s="178"/>
      <c r="B92" s="180"/>
      <c r="C92" s="243" t="s">
        <v>217</v>
      </c>
      <c r="D92" s="244"/>
      <c r="E92" s="181">
        <v>18.88</v>
      </c>
      <c r="F92" s="182"/>
      <c r="G92" s="183"/>
      <c r="H92" s="211"/>
      <c r="M92" s="179" t="s">
        <v>184</v>
      </c>
      <c r="O92" s="170"/>
    </row>
    <row r="93" spans="1:104" x14ac:dyDescent="0.2">
      <c r="A93" s="171">
        <v>33</v>
      </c>
      <c r="B93" s="172" t="s">
        <v>185</v>
      </c>
      <c r="C93" s="173" t="s">
        <v>186</v>
      </c>
      <c r="D93" s="174" t="s">
        <v>153</v>
      </c>
      <c r="E93" s="175">
        <f>E94+E95+E96</f>
        <v>180.9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1</v>
      </c>
      <c r="AC93" s="146">
        <v>1</v>
      </c>
      <c r="AZ93" s="146">
        <v>2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1</v>
      </c>
      <c r="CZ93" s="146">
        <v>0</v>
      </c>
    </row>
    <row r="94" spans="1:104" x14ac:dyDescent="0.2">
      <c r="A94" s="178"/>
      <c r="B94" s="180"/>
      <c r="C94" s="243" t="s">
        <v>179</v>
      </c>
      <c r="D94" s="244"/>
      <c r="E94" s="181">
        <v>94.9</v>
      </c>
      <c r="F94" s="182"/>
      <c r="G94" s="183"/>
      <c r="M94" s="179" t="s">
        <v>179</v>
      </c>
      <c r="O94" s="170"/>
    </row>
    <row r="95" spans="1:104" x14ac:dyDescent="0.2">
      <c r="A95" s="178"/>
      <c r="B95" s="180"/>
      <c r="C95" s="243" t="s">
        <v>180</v>
      </c>
      <c r="D95" s="244"/>
      <c r="E95" s="181">
        <v>40</v>
      </c>
      <c r="F95" s="182"/>
      <c r="G95" s="183"/>
      <c r="M95" s="179" t="s">
        <v>180</v>
      </c>
      <c r="O95" s="170"/>
    </row>
    <row r="96" spans="1:104" x14ac:dyDescent="0.2">
      <c r="A96" s="178"/>
      <c r="B96" s="180"/>
      <c r="C96" s="243" t="s">
        <v>181</v>
      </c>
      <c r="D96" s="244"/>
      <c r="E96" s="181">
        <v>46</v>
      </c>
      <c r="F96" s="182"/>
      <c r="G96" s="183"/>
      <c r="M96" s="179" t="s">
        <v>181</v>
      </c>
      <c r="O96" s="170"/>
    </row>
    <row r="97" spans="1:104" x14ac:dyDescent="0.2">
      <c r="A97" s="171">
        <v>34</v>
      </c>
      <c r="B97" s="172" t="s">
        <v>187</v>
      </c>
      <c r="C97" s="173" t="s">
        <v>188</v>
      </c>
      <c r="D97" s="174" t="s">
        <v>153</v>
      </c>
      <c r="E97" s="175">
        <f>E98+E99+E100</f>
        <v>295.79999999999995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2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</v>
      </c>
    </row>
    <row r="98" spans="1:104" x14ac:dyDescent="0.2">
      <c r="A98" s="178"/>
      <c r="B98" s="180"/>
      <c r="C98" s="243" t="s">
        <v>189</v>
      </c>
      <c r="D98" s="244"/>
      <c r="E98" s="181">
        <v>118.9</v>
      </c>
      <c r="F98" s="182"/>
      <c r="G98" s="183"/>
      <c r="M98" s="179" t="s">
        <v>189</v>
      </c>
      <c r="O98" s="170"/>
    </row>
    <row r="99" spans="1:104" x14ac:dyDescent="0.2">
      <c r="A99" s="178"/>
      <c r="B99" s="180"/>
      <c r="C99" s="243" t="s">
        <v>190</v>
      </c>
      <c r="D99" s="244"/>
      <c r="E99" s="181">
        <v>84.8</v>
      </c>
      <c r="F99" s="182"/>
      <c r="G99" s="183"/>
      <c r="M99" s="179" t="s">
        <v>190</v>
      </c>
      <c r="O99" s="170"/>
    </row>
    <row r="100" spans="1:104" x14ac:dyDescent="0.2">
      <c r="A100" s="178"/>
      <c r="B100" s="180"/>
      <c r="C100" s="243" t="s">
        <v>191</v>
      </c>
      <c r="D100" s="244"/>
      <c r="E100" s="181">
        <v>92.1</v>
      </c>
      <c r="F100" s="182"/>
      <c r="G100" s="183"/>
      <c r="M100" s="179" t="s">
        <v>191</v>
      </c>
      <c r="O100" s="170"/>
    </row>
    <row r="101" spans="1:104" x14ac:dyDescent="0.2">
      <c r="A101" s="171">
        <v>35</v>
      </c>
      <c r="B101" s="172" t="s">
        <v>192</v>
      </c>
      <c r="C101" s="173" t="s">
        <v>193</v>
      </c>
      <c r="D101" s="174" t="s">
        <v>153</v>
      </c>
      <c r="E101" s="175">
        <f>E102+E103+E104</f>
        <v>295.79999999999995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1</v>
      </c>
      <c r="AC101" s="146">
        <v>1</v>
      </c>
      <c r="AZ101" s="146">
        <v>2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1</v>
      </c>
      <c r="CZ101" s="146">
        <v>9.01E-2</v>
      </c>
    </row>
    <row r="102" spans="1:104" x14ac:dyDescent="0.2">
      <c r="A102" s="178"/>
      <c r="B102" s="180"/>
      <c r="C102" s="243" t="s">
        <v>189</v>
      </c>
      <c r="D102" s="244"/>
      <c r="E102" s="181">
        <v>118.9</v>
      </c>
      <c r="F102" s="182"/>
      <c r="G102" s="183"/>
      <c r="M102" s="179" t="s">
        <v>189</v>
      </c>
      <c r="O102" s="170"/>
    </row>
    <row r="103" spans="1:104" x14ac:dyDescent="0.2">
      <c r="A103" s="178"/>
      <c r="B103" s="180"/>
      <c r="C103" s="243" t="s">
        <v>190</v>
      </c>
      <c r="D103" s="244"/>
      <c r="E103" s="181">
        <v>84.8</v>
      </c>
      <c r="F103" s="182"/>
      <c r="G103" s="183"/>
      <c r="M103" s="179" t="s">
        <v>190</v>
      </c>
      <c r="O103" s="170"/>
    </row>
    <row r="104" spans="1:104" x14ac:dyDescent="0.2">
      <c r="A104" s="178"/>
      <c r="B104" s="180"/>
      <c r="C104" s="243" t="s">
        <v>191</v>
      </c>
      <c r="D104" s="244"/>
      <c r="E104" s="181">
        <v>92.1</v>
      </c>
      <c r="F104" s="182"/>
      <c r="G104" s="183"/>
      <c r="M104" s="179" t="s">
        <v>191</v>
      </c>
      <c r="O104" s="170"/>
    </row>
    <row r="105" spans="1:104" x14ac:dyDescent="0.2">
      <c r="A105" s="171">
        <v>36</v>
      </c>
      <c r="B105" s="172" t="s">
        <v>194</v>
      </c>
      <c r="C105" s="173" t="s">
        <v>195</v>
      </c>
      <c r="D105" s="174" t="s">
        <v>153</v>
      </c>
      <c r="E105" s="175">
        <f>E106+E107+E108</f>
        <v>295.79999999999995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2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1</v>
      </c>
      <c r="CZ105" s="146">
        <v>9.01E-2</v>
      </c>
    </row>
    <row r="106" spans="1:104" x14ac:dyDescent="0.2">
      <c r="A106" s="178"/>
      <c r="B106" s="180"/>
      <c r="C106" s="243" t="s">
        <v>189</v>
      </c>
      <c r="D106" s="244"/>
      <c r="E106" s="181">
        <v>118.9</v>
      </c>
      <c r="F106" s="182"/>
      <c r="G106" s="183"/>
      <c r="M106" s="179" t="s">
        <v>189</v>
      </c>
      <c r="O106" s="170"/>
    </row>
    <row r="107" spans="1:104" x14ac:dyDescent="0.2">
      <c r="A107" s="178"/>
      <c r="B107" s="180"/>
      <c r="C107" s="243" t="s">
        <v>190</v>
      </c>
      <c r="D107" s="244"/>
      <c r="E107" s="181">
        <v>84.8</v>
      </c>
      <c r="F107" s="182"/>
      <c r="G107" s="183"/>
      <c r="M107" s="179" t="s">
        <v>190</v>
      </c>
      <c r="O107" s="170"/>
    </row>
    <row r="108" spans="1:104" x14ac:dyDescent="0.2">
      <c r="A108" s="178"/>
      <c r="B108" s="180"/>
      <c r="C108" s="243" t="s">
        <v>191</v>
      </c>
      <c r="D108" s="244"/>
      <c r="E108" s="181">
        <v>92.1</v>
      </c>
      <c r="F108" s="182"/>
      <c r="G108" s="183"/>
      <c r="M108" s="179" t="s">
        <v>191</v>
      </c>
      <c r="O108" s="170"/>
    </row>
    <row r="109" spans="1:104" x14ac:dyDescent="0.2">
      <c r="A109" s="178"/>
      <c r="B109" s="180"/>
      <c r="C109" s="243" t="s">
        <v>219</v>
      </c>
      <c r="D109" s="244"/>
      <c r="E109" s="181">
        <v>306</v>
      </c>
      <c r="F109" s="215">
        <v>0</v>
      </c>
      <c r="G109" s="213">
        <f t="shared" ref="G109" si="0">E109*F109</f>
        <v>0</v>
      </c>
      <c r="M109" s="179"/>
      <c r="O109" s="170"/>
    </row>
    <row r="110" spans="1:104" x14ac:dyDescent="0.2">
      <c r="A110" s="171">
        <v>37</v>
      </c>
      <c r="B110" s="172" t="s">
        <v>196</v>
      </c>
      <c r="C110" s="173" t="s">
        <v>197</v>
      </c>
      <c r="D110" s="174" t="s">
        <v>153</v>
      </c>
      <c r="E110" s="175">
        <f>E111+E112+E113</f>
        <v>180.9</v>
      </c>
      <c r="F110" s="214">
        <v>0</v>
      </c>
      <c r="G110" s="176">
        <f>E110*F110</f>
        <v>0</v>
      </c>
      <c r="O110" s="170">
        <v>2</v>
      </c>
      <c r="AA110" s="146">
        <v>1</v>
      </c>
      <c r="AB110" s="146">
        <v>1</v>
      </c>
      <c r="AC110" s="146">
        <v>1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1</v>
      </c>
      <c r="CZ110" s="146">
        <v>0</v>
      </c>
    </row>
    <row r="111" spans="1:104" x14ac:dyDescent="0.2">
      <c r="A111" s="178"/>
      <c r="B111" s="180"/>
      <c r="C111" s="243" t="s">
        <v>198</v>
      </c>
      <c r="D111" s="244"/>
      <c r="E111" s="181">
        <v>94.9</v>
      </c>
      <c r="F111" s="212">
        <v>0</v>
      </c>
      <c r="G111" s="208">
        <f t="shared" ref="G111:G114" si="1">E111*F111</f>
        <v>0</v>
      </c>
      <c r="M111" s="179" t="s">
        <v>198</v>
      </c>
      <c r="O111" s="170"/>
    </row>
    <row r="112" spans="1:104" x14ac:dyDescent="0.2">
      <c r="A112" s="178"/>
      <c r="B112" s="180"/>
      <c r="C112" s="243" t="s">
        <v>199</v>
      </c>
      <c r="D112" s="244"/>
      <c r="E112" s="181">
        <v>40</v>
      </c>
      <c r="F112" s="212">
        <v>0</v>
      </c>
      <c r="G112" s="208">
        <f t="shared" si="1"/>
        <v>0</v>
      </c>
      <c r="M112" s="179" t="s">
        <v>199</v>
      </c>
      <c r="O112" s="170"/>
    </row>
    <row r="113" spans="1:57" x14ac:dyDescent="0.2">
      <c r="A113" s="178"/>
      <c r="B113" s="180"/>
      <c r="C113" s="243" t="s">
        <v>200</v>
      </c>
      <c r="D113" s="244"/>
      <c r="E113" s="181">
        <v>46</v>
      </c>
      <c r="F113" s="212">
        <v>0</v>
      </c>
      <c r="G113" s="217">
        <f t="shared" si="1"/>
        <v>0</v>
      </c>
      <c r="M113" s="179" t="s">
        <v>200</v>
      </c>
      <c r="O113" s="170"/>
    </row>
    <row r="114" spans="1:57" x14ac:dyDescent="0.2">
      <c r="A114" s="178"/>
      <c r="B114" s="180"/>
      <c r="C114" s="243" t="s">
        <v>218</v>
      </c>
      <c r="D114" s="244"/>
      <c r="E114" s="216">
        <v>165</v>
      </c>
      <c r="F114" s="215">
        <v>0</v>
      </c>
      <c r="G114" s="213">
        <f t="shared" si="1"/>
        <v>0</v>
      </c>
      <c r="M114" s="179"/>
      <c r="O114" s="170"/>
    </row>
    <row r="115" spans="1:57" x14ac:dyDescent="0.2">
      <c r="A115" s="184"/>
      <c r="B115" s="185" t="s">
        <v>75</v>
      </c>
      <c r="C115" s="186" t="str">
        <f>CONCATENATE(B83," ",C83)</f>
        <v>764 Konstrukce klempířské</v>
      </c>
      <c r="D115" s="187"/>
      <c r="E115" s="188"/>
      <c r="F115" s="189"/>
      <c r="G115" s="190">
        <f>SUM(G84:G113)</f>
        <v>0</v>
      </c>
      <c r="O115" s="170">
        <v>4</v>
      </c>
      <c r="BA115" s="191">
        <f>SUM(BA83:BA113)</f>
        <v>0</v>
      </c>
      <c r="BB115" s="191">
        <f>SUM(BB83:BB113)</f>
        <v>0</v>
      </c>
      <c r="BC115" s="191">
        <f>SUM(BC83:BC113)</f>
        <v>0</v>
      </c>
      <c r="BD115" s="191">
        <f>SUM(BD83:BD113)</f>
        <v>0</v>
      </c>
      <c r="BE115" s="191">
        <f>SUM(BE83:BE113)</f>
        <v>0</v>
      </c>
    </row>
    <row r="116" spans="1:57" x14ac:dyDescent="0.2">
      <c r="A116" s="163" t="s">
        <v>72</v>
      </c>
      <c r="B116" s="164" t="s">
        <v>223</v>
      </c>
      <c r="C116" s="165" t="s">
        <v>224</v>
      </c>
      <c r="D116" s="166"/>
      <c r="E116" s="167"/>
      <c r="F116" s="167"/>
      <c r="G116" s="168"/>
    </row>
    <row r="117" spans="1:57" x14ac:dyDescent="0.2">
      <c r="A117" s="171">
        <v>39</v>
      </c>
      <c r="B117" s="172" t="s">
        <v>225</v>
      </c>
      <c r="C117" s="173" t="s">
        <v>226</v>
      </c>
      <c r="D117" s="174" t="s">
        <v>227</v>
      </c>
      <c r="E117" s="175">
        <v>15</v>
      </c>
      <c r="F117" s="175">
        <v>0</v>
      </c>
      <c r="G117" s="176">
        <f>E117*F117</f>
        <v>0</v>
      </c>
    </row>
    <row r="118" spans="1:57" x14ac:dyDescent="0.2">
      <c r="A118" s="171">
        <v>40</v>
      </c>
      <c r="B118" s="172" t="s">
        <v>228</v>
      </c>
      <c r="C118" s="173" t="s">
        <v>229</v>
      </c>
      <c r="D118" s="174" t="s">
        <v>227</v>
      </c>
      <c r="E118" s="175">
        <v>15</v>
      </c>
      <c r="F118" s="175">
        <v>0</v>
      </c>
      <c r="G118" s="176">
        <f>E118*F118</f>
        <v>0</v>
      </c>
    </row>
    <row r="119" spans="1:57" x14ac:dyDescent="0.2">
      <c r="A119" s="184"/>
      <c r="B119" s="185" t="s">
        <v>75</v>
      </c>
      <c r="C119" s="186" t="str">
        <f>CONCATENATE(B116," ",C116)</f>
        <v>D96 Přesuny suti a vybouraných hmot</v>
      </c>
      <c r="D119" s="187"/>
      <c r="E119" s="188"/>
      <c r="F119" s="189"/>
      <c r="G119" s="190">
        <f>SUM(G116:G118)</f>
        <v>0</v>
      </c>
    </row>
    <row r="120" spans="1:57" x14ac:dyDescent="0.2">
      <c r="A120" s="163" t="s">
        <v>72</v>
      </c>
      <c r="B120" s="164" t="s">
        <v>146</v>
      </c>
      <c r="C120" s="165" t="s">
        <v>147</v>
      </c>
      <c r="D120" s="166"/>
      <c r="E120" s="167"/>
      <c r="F120" s="167"/>
      <c r="G120" s="168"/>
    </row>
    <row r="121" spans="1:57" x14ac:dyDescent="0.2">
      <c r="A121" s="171">
        <v>41</v>
      </c>
      <c r="B121" s="172" t="s">
        <v>230</v>
      </c>
      <c r="C121" s="173" t="s">
        <v>231</v>
      </c>
      <c r="D121" s="174" t="s">
        <v>227</v>
      </c>
      <c r="E121" s="175">
        <v>0.5</v>
      </c>
      <c r="F121" s="175">
        <v>0</v>
      </c>
      <c r="G121" s="176">
        <f>E121*F121</f>
        <v>0</v>
      </c>
    </row>
    <row r="122" spans="1:57" x14ac:dyDescent="0.2">
      <c r="A122" s="184"/>
      <c r="B122" s="185" t="s">
        <v>75</v>
      </c>
      <c r="C122" s="186" t="str">
        <f>CONCATENATE(B120," ",C120)</f>
        <v>764 Konstrukce klempířské</v>
      </c>
      <c r="D122" s="187"/>
      <c r="E122" s="188"/>
      <c r="F122" s="189"/>
      <c r="G122" s="190">
        <f>SUM(G120:G121)</f>
        <v>0</v>
      </c>
    </row>
    <row r="123" spans="1:57" x14ac:dyDescent="0.2">
      <c r="E123" s="146"/>
    </row>
    <row r="124" spans="1:57" x14ac:dyDescent="0.2">
      <c r="E124" s="146"/>
    </row>
    <row r="125" spans="1:57" x14ac:dyDescent="0.2">
      <c r="E125" s="146"/>
    </row>
    <row r="126" spans="1:57" x14ac:dyDescent="0.2">
      <c r="E126" s="146"/>
    </row>
    <row r="127" spans="1:57" x14ac:dyDescent="0.2">
      <c r="E127" s="146"/>
    </row>
    <row r="128" spans="1:57" x14ac:dyDescent="0.2">
      <c r="E128" s="146"/>
    </row>
    <row r="129" spans="1:7" x14ac:dyDescent="0.2">
      <c r="E129" s="146"/>
    </row>
    <row r="130" spans="1:7" x14ac:dyDescent="0.2">
      <c r="E130" s="146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E136" s="146"/>
    </row>
    <row r="137" spans="1:7" x14ac:dyDescent="0.2">
      <c r="E137" s="146"/>
    </row>
    <row r="138" spans="1:7" x14ac:dyDescent="0.2">
      <c r="E138" s="146"/>
    </row>
    <row r="139" spans="1:7" x14ac:dyDescent="0.2">
      <c r="A139" s="192"/>
      <c r="B139" s="192"/>
      <c r="C139" s="192"/>
      <c r="D139" s="192"/>
      <c r="E139" s="192"/>
      <c r="F139" s="192"/>
      <c r="G139" s="192"/>
    </row>
    <row r="140" spans="1:7" x14ac:dyDescent="0.2">
      <c r="A140" s="192"/>
      <c r="B140" s="192"/>
      <c r="C140" s="192"/>
      <c r="D140" s="192"/>
      <c r="E140" s="192"/>
      <c r="F140" s="192"/>
      <c r="G140" s="192"/>
    </row>
    <row r="141" spans="1:7" x14ac:dyDescent="0.2">
      <c r="A141" s="192"/>
      <c r="B141" s="192"/>
      <c r="C141" s="192"/>
      <c r="D141" s="192"/>
      <c r="E141" s="192"/>
      <c r="F141" s="192"/>
      <c r="G141" s="192"/>
    </row>
    <row r="142" spans="1:7" x14ac:dyDescent="0.2">
      <c r="A142" s="192"/>
      <c r="B142" s="192"/>
      <c r="C142" s="192"/>
      <c r="D142" s="192"/>
      <c r="E142" s="192"/>
      <c r="F142" s="192"/>
      <c r="G142" s="192"/>
    </row>
    <row r="143" spans="1:7" x14ac:dyDescent="0.2">
      <c r="E143" s="146"/>
    </row>
    <row r="144" spans="1:7" x14ac:dyDescent="0.2">
      <c r="E144" s="146"/>
    </row>
    <row r="145" spans="5:5" x14ac:dyDescent="0.2">
      <c r="E145" s="146"/>
    </row>
    <row r="146" spans="5:5" x14ac:dyDescent="0.2">
      <c r="E146" s="146"/>
    </row>
    <row r="147" spans="5:5" x14ac:dyDescent="0.2">
      <c r="E147" s="146"/>
    </row>
    <row r="148" spans="5:5" x14ac:dyDescent="0.2">
      <c r="E148" s="146"/>
    </row>
    <row r="149" spans="5:5" x14ac:dyDescent="0.2">
      <c r="E149" s="146"/>
    </row>
    <row r="150" spans="5:5" x14ac:dyDescent="0.2">
      <c r="E150" s="146"/>
    </row>
    <row r="151" spans="5:5" x14ac:dyDescent="0.2">
      <c r="E151" s="146"/>
    </row>
    <row r="152" spans="5:5" x14ac:dyDescent="0.2">
      <c r="E152" s="146"/>
    </row>
    <row r="153" spans="5:5" x14ac:dyDescent="0.2">
      <c r="E153" s="146"/>
    </row>
    <row r="154" spans="5:5" x14ac:dyDescent="0.2">
      <c r="E154" s="146"/>
    </row>
    <row r="155" spans="5:5" x14ac:dyDescent="0.2">
      <c r="E155" s="146"/>
    </row>
    <row r="156" spans="5:5" x14ac:dyDescent="0.2">
      <c r="E156" s="146"/>
    </row>
    <row r="157" spans="5:5" x14ac:dyDescent="0.2">
      <c r="E157" s="146"/>
    </row>
    <row r="158" spans="5:5" x14ac:dyDescent="0.2">
      <c r="E158" s="146"/>
    </row>
    <row r="159" spans="5:5" x14ac:dyDescent="0.2">
      <c r="E159" s="146"/>
    </row>
    <row r="160" spans="5:5" x14ac:dyDescent="0.2">
      <c r="E160" s="146"/>
    </row>
    <row r="161" spans="1:7" x14ac:dyDescent="0.2">
      <c r="E161" s="146"/>
    </row>
    <row r="162" spans="1:7" x14ac:dyDescent="0.2">
      <c r="E162" s="146"/>
    </row>
    <row r="163" spans="1:7" x14ac:dyDescent="0.2">
      <c r="E163" s="146"/>
    </row>
    <row r="164" spans="1:7" x14ac:dyDescent="0.2">
      <c r="E164" s="146"/>
    </row>
    <row r="165" spans="1:7" x14ac:dyDescent="0.2">
      <c r="E165" s="146"/>
    </row>
    <row r="166" spans="1:7" x14ac:dyDescent="0.2">
      <c r="E166" s="146"/>
    </row>
    <row r="167" spans="1:7" x14ac:dyDescent="0.2">
      <c r="E167" s="146"/>
    </row>
    <row r="168" spans="1:7" x14ac:dyDescent="0.2">
      <c r="E168" s="146"/>
    </row>
    <row r="169" spans="1:7" x14ac:dyDescent="0.2">
      <c r="E169" s="146"/>
    </row>
    <row r="170" spans="1:7" x14ac:dyDescent="0.2">
      <c r="E170" s="146"/>
    </row>
    <row r="171" spans="1:7" x14ac:dyDescent="0.2">
      <c r="E171" s="146"/>
    </row>
    <row r="172" spans="1:7" x14ac:dyDescent="0.2">
      <c r="E172" s="146"/>
    </row>
    <row r="173" spans="1:7" x14ac:dyDescent="0.2">
      <c r="E173" s="146"/>
    </row>
    <row r="174" spans="1:7" x14ac:dyDescent="0.2">
      <c r="A174" s="193"/>
      <c r="B174" s="193"/>
    </row>
    <row r="175" spans="1:7" x14ac:dyDescent="0.2">
      <c r="A175" s="192"/>
      <c r="B175" s="192"/>
      <c r="C175" s="195"/>
      <c r="D175" s="195"/>
      <c r="E175" s="196"/>
      <c r="F175" s="195"/>
      <c r="G175" s="197"/>
    </row>
    <row r="176" spans="1:7" x14ac:dyDescent="0.2">
      <c r="A176" s="198"/>
      <c r="B176" s="198"/>
      <c r="C176" s="192"/>
      <c r="D176" s="192"/>
      <c r="E176" s="199"/>
      <c r="F176" s="192"/>
      <c r="G176" s="192"/>
    </row>
    <row r="177" spans="1:7" x14ac:dyDescent="0.2">
      <c r="A177" s="192"/>
      <c r="B177" s="192"/>
      <c r="C177" s="192"/>
      <c r="D177" s="192"/>
      <c r="E177" s="199"/>
      <c r="F177" s="192"/>
      <c r="G177" s="192"/>
    </row>
    <row r="178" spans="1:7" x14ac:dyDescent="0.2">
      <c r="A178" s="192"/>
      <c r="B178" s="192"/>
      <c r="C178" s="192"/>
      <c r="D178" s="192"/>
      <c r="E178" s="199"/>
      <c r="F178" s="192"/>
      <c r="G178" s="192"/>
    </row>
    <row r="179" spans="1:7" x14ac:dyDescent="0.2">
      <c r="A179" s="192"/>
      <c r="B179" s="192"/>
      <c r="C179" s="192"/>
      <c r="D179" s="192"/>
      <c r="E179" s="199"/>
      <c r="F179" s="192"/>
      <c r="G179" s="192"/>
    </row>
    <row r="180" spans="1:7" x14ac:dyDescent="0.2">
      <c r="A180" s="192"/>
      <c r="B180" s="192"/>
      <c r="C180" s="192"/>
      <c r="D180" s="192"/>
      <c r="E180" s="199"/>
      <c r="F180" s="192"/>
      <c r="G180" s="192"/>
    </row>
    <row r="181" spans="1:7" x14ac:dyDescent="0.2">
      <c r="A181" s="192"/>
      <c r="B181" s="192"/>
      <c r="C181" s="192"/>
      <c r="D181" s="192"/>
      <c r="E181" s="199"/>
      <c r="F181" s="192"/>
      <c r="G181" s="192"/>
    </row>
    <row r="182" spans="1:7" x14ac:dyDescent="0.2">
      <c r="A182" s="192"/>
      <c r="B182" s="192"/>
      <c r="C182" s="192"/>
      <c r="D182" s="192"/>
      <c r="E182" s="199"/>
      <c r="F182" s="192"/>
      <c r="G182" s="192"/>
    </row>
    <row r="183" spans="1:7" x14ac:dyDescent="0.2">
      <c r="A183" s="192"/>
      <c r="B183" s="192"/>
      <c r="C183" s="192"/>
      <c r="D183" s="192"/>
      <c r="E183" s="199"/>
      <c r="F183" s="192"/>
      <c r="G183" s="192"/>
    </row>
    <row r="184" spans="1:7" x14ac:dyDescent="0.2">
      <c r="A184" s="192"/>
      <c r="B184" s="192"/>
      <c r="C184" s="192"/>
      <c r="D184" s="192"/>
      <c r="E184" s="199"/>
      <c r="F184" s="192"/>
      <c r="G184" s="192"/>
    </row>
    <row r="185" spans="1:7" x14ac:dyDescent="0.2">
      <c r="A185" s="192"/>
      <c r="B185" s="192"/>
      <c r="C185" s="192"/>
      <c r="D185" s="192"/>
      <c r="E185" s="199"/>
      <c r="F185" s="192"/>
      <c r="G185" s="192"/>
    </row>
    <row r="186" spans="1:7" x14ac:dyDescent="0.2">
      <c r="A186" s="192"/>
      <c r="B186" s="192"/>
      <c r="C186" s="192"/>
      <c r="D186" s="192"/>
      <c r="E186" s="199"/>
      <c r="F186" s="192"/>
      <c r="G186" s="192"/>
    </row>
    <row r="187" spans="1:7" x14ac:dyDescent="0.2">
      <c r="A187" s="192"/>
      <c r="B187" s="192"/>
      <c r="C187" s="192"/>
      <c r="D187" s="192"/>
      <c r="E187" s="199"/>
      <c r="F187" s="192"/>
      <c r="G187" s="192"/>
    </row>
    <row r="188" spans="1:7" x14ac:dyDescent="0.2">
      <c r="A188" s="192"/>
      <c r="B188" s="192"/>
      <c r="C188" s="192"/>
      <c r="D188" s="192"/>
      <c r="E188" s="199"/>
      <c r="F188" s="192"/>
      <c r="G188" s="192"/>
    </row>
  </sheetData>
  <mergeCells count="52">
    <mergeCell ref="C103:D103"/>
    <mergeCell ref="C104:D104"/>
    <mergeCell ref="C106:D106"/>
    <mergeCell ref="C107:D107"/>
    <mergeCell ref="C114:D114"/>
    <mergeCell ref="C109:D109"/>
    <mergeCell ref="C111:D111"/>
    <mergeCell ref="C112:D112"/>
    <mergeCell ref="C113:D113"/>
    <mergeCell ref="C108:D108"/>
    <mergeCell ref="C94:D94"/>
    <mergeCell ref="C95:D95"/>
    <mergeCell ref="C96:D96"/>
    <mergeCell ref="C98:D98"/>
    <mergeCell ref="C99:D99"/>
    <mergeCell ref="C86:D86"/>
    <mergeCell ref="C87:D87"/>
    <mergeCell ref="C89:D89"/>
    <mergeCell ref="C90:D90"/>
    <mergeCell ref="C92:D92"/>
    <mergeCell ref="C102:D102"/>
    <mergeCell ref="C77:D77"/>
    <mergeCell ref="C54:D54"/>
    <mergeCell ref="C59:D59"/>
    <mergeCell ref="C60:D60"/>
    <mergeCell ref="C61:D61"/>
    <mergeCell ref="C62:D62"/>
    <mergeCell ref="C66:D66"/>
    <mergeCell ref="C67:D67"/>
    <mergeCell ref="C72:D72"/>
    <mergeCell ref="C73:D73"/>
    <mergeCell ref="C75:D75"/>
    <mergeCell ref="C100:D100"/>
    <mergeCell ref="C79:D79"/>
    <mergeCell ref="C81:D81"/>
    <mergeCell ref="C85:D85"/>
    <mergeCell ref="C44:D44"/>
    <mergeCell ref="C48:D48"/>
    <mergeCell ref="C49:D49"/>
    <mergeCell ref="C30:D30"/>
    <mergeCell ref="C32:D32"/>
    <mergeCell ref="C33:D33"/>
    <mergeCell ref="C35:D35"/>
    <mergeCell ref="C36:D36"/>
    <mergeCell ref="C38:D38"/>
    <mergeCell ref="C39:D39"/>
    <mergeCell ref="C41:D41"/>
    <mergeCell ref="A1:G1"/>
    <mergeCell ref="A3:B3"/>
    <mergeCell ref="A4:B4"/>
    <mergeCell ref="E4:G4"/>
    <mergeCell ref="C43:D4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Objednatel</vt:lpstr>
      <vt:lpstr>PocetMJ</vt:lpstr>
      <vt:lpstr>Poznamka</vt:lpstr>
      <vt:lpstr>'Krycí list'!Print_Area</vt:lpstr>
      <vt:lpstr>Položky!Print_Area</vt:lpstr>
      <vt:lpstr>Rekapitulace!Print_Area</vt:lpstr>
      <vt:lpstr>Položky!Print_Titles</vt:lpstr>
      <vt:lpstr>Rekapitulace!Print_Titles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Kovarna</dc:creator>
  <cp:lastModifiedBy>Ondrej Crhak</cp:lastModifiedBy>
  <dcterms:created xsi:type="dcterms:W3CDTF">2017-06-07T12:21:56Z</dcterms:created>
  <dcterms:modified xsi:type="dcterms:W3CDTF">2017-06-13T06:20:40Z</dcterms:modified>
</cp:coreProperties>
</file>